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05" windowWidth="12120" windowHeight="9120"/>
  </bookViews>
  <sheets>
    <sheet name="Biociclismo" sheetId="1" r:id="rId1"/>
  </sheets>
  <definedNames>
    <definedName name="_xlnm.Print_Area" localSheetId="0">Biociclismo!$B$4:$N$55</definedName>
  </definedNames>
  <calcPr calcId="125725"/>
</workbook>
</file>

<file path=xl/calcChain.xml><?xml version="1.0" encoding="utf-8"?>
<calcChain xmlns="http://schemas.openxmlformats.org/spreadsheetml/2006/main">
  <c r="C33" i="1"/>
  <c r="E55"/>
  <c r="H52"/>
  <c r="G176"/>
  <c r="F181" s="1"/>
  <c r="E176"/>
  <c r="F180" s="1"/>
  <c r="G168"/>
  <c r="G167"/>
  <c r="H168"/>
  <c r="G161"/>
  <c r="G160"/>
  <c r="G156"/>
  <c r="G155"/>
  <c r="G152"/>
  <c r="G151"/>
  <c r="H161"/>
  <c r="H156"/>
  <c r="H152"/>
  <c r="C147"/>
  <c r="H18"/>
  <c r="F95" s="1"/>
  <c r="F96" s="1"/>
  <c r="C62"/>
  <c r="C18" s="1"/>
  <c r="I62"/>
  <c r="C20" s="1"/>
  <c r="L20"/>
  <c r="E18"/>
  <c r="E20" s="1"/>
  <c r="E178" l="1"/>
  <c r="F179"/>
  <c r="E180" s="1"/>
  <c r="E179"/>
  <c r="F178"/>
  <c r="E181"/>
  <c r="H20"/>
  <c r="F98"/>
  <c r="F99" s="1"/>
</calcChain>
</file>

<file path=xl/sharedStrings.xml><?xml version="1.0" encoding="utf-8"?>
<sst xmlns="http://schemas.openxmlformats.org/spreadsheetml/2006/main" count="144" uniqueCount="126">
  <si>
    <t>Entrepierna:</t>
  </si>
  <si>
    <t>Datos ciclista:</t>
  </si>
  <si>
    <t>Retroceso sillín:</t>
  </si>
  <si>
    <t>Diferencia altura manillar:</t>
  </si>
  <si>
    <t>Talla (BTT):</t>
  </si>
  <si>
    <t>(Los campos se rellenan automáticamente, no tocarlos)</t>
  </si>
  <si>
    <t>http://www.foromtb.com/showthread.php?t=55872</t>
  </si>
  <si>
    <t xml:space="preserve">Longitud de potencia ideal= </t>
  </si>
  <si>
    <t xml:space="preserve">Longitud de potencia ideal = </t>
  </si>
  <si>
    <t>Calculo longitud potencia (Sillin anclado en el centro de los railes)</t>
  </si>
  <si>
    <t>(Hay que rellenar solo los campos en verde)</t>
  </si>
  <si>
    <t>Tija anclaje recto (Thomson)</t>
  </si>
  <si>
    <t>No modificable, propia de la bici</t>
  </si>
  <si>
    <t>No toques los campos amarillos</t>
  </si>
  <si>
    <t>Talla vertical</t>
  </si>
  <si>
    <t>(es mas importante)</t>
  </si>
  <si>
    <t>Tija anclaje retrasado</t>
  </si>
  <si>
    <t>Longitud sillin</t>
  </si>
  <si>
    <t>A regular por el usuario metro en mano</t>
  </si>
  <si>
    <t xml:space="preserve">( no se venden en todas marcas) adelantamos el sillin la diferencia,  hasta 1,5 cm </t>
  </si>
  <si>
    <t>Tallaje carretera horizontal</t>
  </si>
  <si>
    <t>Tallaje carretera vertical</t>
  </si>
  <si>
    <t>(Se mide desde el eje pedalier hasta la horizontal resultante de la medida anterior)</t>
  </si>
  <si>
    <t>. En caso de duda prevalece el tallaje horizontal</t>
  </si>
  <si>
    <t>Talla hori.</t>
  </si>
  <si>
    <t>(En cuadros rectos se mide sobre los tubos según lineas azules)</t>
  </si>
  <si>
    <t>Nota3: Debido al diferente tallaje de los fabricantes no debes fijarte en el numero de la talla que da el fabricante y si en las medidas reales</t>
  </si>
  <si>
    <r>
      <t>(</t>
    </r>
    <r>
      <rPr>
        <b/>
        <sz val="8"/>
        <color indexed="53"/>
        <rFont val="Arial"/>
        <family val="2"/>
      </rPr>
      <t>Se mide en horizontal desde la union del tubo direccion con el horizontal hasta el centro de la tija)</t>
    </r>
  </si>
  <si>
    <t>(Hay que rellenar los 2campos en verde y no tocar nada mas)</t>
  </si>
  <si>
    <t>TALLAJE CARRETERA</t>
  </si>
  <si>
    <t>Talla horizontal real=</t>
  </si>
  <si>
    <t>(Nota:Altura de sillin y distancia sillin manillar son iguales que en btt)</t>
  </si>
  <si>
    <t>Carretera</t>
  </si>
  <si>
    <t>Montaña</t>
  </si>
  <si>
    <t>(Medir desde el codo por detrás del brazo)</t>
  </si>
  <si>
    <t>pero sin perder la plomada del sillin</t>
  </si>
  <si>
    <t>Talla (Carretera)</t>
  </si>
  <si>
    <t>Horiz</t>
  </si>
  <si>
    <t>Vertical</t>
  </si>
  <si>
    <t>Codo Dedo Corazon</t>
  </si>
  <si>
    <t xml:space="preserve">*Nota: En caso de que la potencia sea menor de 9 </t>
  </si>
  <si>
    <t>Calas: Las calas del pedal tienen que coincidir con el eje de flexion del pie, en la parte mas exterior del dedo pulgar</t>
  </si>
  <si>
    <t>Sillin: El sillin debe ponerse horizontal completamente con la ayuda de un nivel, si tienes problemas prostaticos baja la punta 1.5 cm</t>
  </si>
  <si>
    <t>Sillin: El ancho del sillin tiene que coincidir con tu anchura de isquiones, para medirla coge un folio y sientate en una silla con acolchado medio</t>
  </si>
  <si>
    <t>La marca de los isquiones queda en el folio, mide la distancia entre ambos para saber tu talla de sillin</t>
  </si>
  <si>
    <t>Talla S=130</t>
  </si>
  <si>
    <t>Talla M=143 mm</t>
  </si>
  <si>
    <t>Talla L-XL=155 mm</t>
  </si>
  <si>
    <t>Consejos ajuste Sillin Calas</t>
  </si>
  <si>
    <t>Desarrollo optimo Carretera (Nivel Bajo)</t>
  </si>
  <si>
    <t>(Casi todos los modelos de competicion del mercado)</t>
  </si>
  <si>
    <t>TALLAJE SILLIN APROXIMADO (En funcion de la talla de slips, personas sin sobrepeso severo)</t>
  </si>
  <si>
    <t>Consejos desarrollos carretera</t>
  </si>
  <si>
    <t xml:space="preserve"> (Selle Italia Max, Terry Max Fly, Specialized BG (Alias, Avatar 155)</t>
  </si>
  <si>
    <t>Selle Italia SLR Gel Flow 82%</t>
  </si>
  <si>
    <t>AX Lightness Sprint 66%</t>
  </si>
  <si>
    <t>Selle Italia SLR Carbonio 65%</t>
  </si>
  <si>
    <t>San Marco Era Arrowhead 54%</t>
  </si>
  <si>
    <t>San Marco Aspide FX 53%</t>
  </si>
  <si>
    <t>Tune Speedneedle 41%</t>
  </si>
  <si>
    <t>Fizik Aliante 40%</t>
  </si>
  <si>
    <t>Fizik Arione 27%</t>
  </si>
  <si>
    <t>San Marco Rolls 7%</t>
  </si>
  <si>
    <t>(Revista Tour Alemania)</t>
  </si>
  <si>
    <t>(Existe en todas las tallas)</t>
  </si>
  <si>
    <t>(143 mm)</t>
  </si>
  <si>
    <t>Flujo sanguineo en el perineo sentado sobre el sillin (100% equivale a estar de pie)</t>
  </si>
  <si>
    <t>(Es muy importante elegir tu talla optima)</t>
  </si>
  <si>
    <t>Selle Italia Flite 65%</t>
  </si>
  <si>
    <t>(143mm)</t>
  </si>
  <si>
    <t>www.specialized.com</t>
  </si>
  <si>
    <t>www.selleitalia.com</t>
  </si>
  <si>
    <t xml:space="preserve">Plato </t>
  </si>
  <si>
    <t>Piñon</t>
  </si>
  <si>
    <t>Metros/pedalada</t>
  </si>
  <si>
    <t>Calculador desarrollos</t>
  </si>
  <si>
    <t>(130 mm)</t>
  </si>
  <si>
    <t>(130mm)</t>
  </si>
  <si>
    <t>(Mas metros por pedalada desarrollo mas duro)</t>
  </si>
  <si>
    <t>Specialized BG2 (Avatar) 89%</t>
  </si>
  <si>
    <t>52-42-30 x (12-27) (Triple plato)</t>
  </si>
  <si>
    <t xml:space="preserve">50-34 x (11-27) </t>
  </si>
  <si>
    <t>Desarrollo optimo Carretera (Nivel medio-alto)</t>
  </si>
  <si>
    <t>Estudio Compact /Desarrollo normal</t>
  </si>
  <si>
    <t>39x23</t>
  </si>
  <si>
    <t>34x27</t>
  </si>
  <si>
    <t>Llano</t>
  </si>
  <si>
    <t>52x12</t>
  </si>
  <si>
    <t>m/pedalada</t>
  </si>
  <si>
    <t>Nivel dificultad</t>
  </si>
  <si>
    <t>50x12</t>
  </si>
  <si>
    <t>29x34</t>
  </si>
  <si>
    <t>22x32</t>
  </si>
  <si>
    <t>Estudio Doble-Triple plato montaña</t>
  </si>
  <si>
    <t>Plato</t>
  </si>
  <si>
    <t>(Compara tus desarrollos rellenando los campos en verde)</t>
  </si>
  <si>
    <t>(Specialized BG 143 (Rival Toupe Avatar etc), Selle Italia Prolink Selle I. SLK, WTB Rocket)</t>
  </si>
  <si>
    <t>Desarrollo 1</t>
  </si>
  <si>
    <t>Desarrollo 2</t>
  </si>
  <si>
    <t>Tu Comparador de desarrollos</t>
  </si>
  <si>
    <t>Edad</t>
  </si>
  <si>
    <t>Umbral aerobico</t>
  </si>
  <si>
    <t>Calentamiento</t>
  </si>
  <si>
    <t>Rendimiento</t>
  </si>
  <si>
    <t>Minimo</t>
  </si>
  <si>
    <t>Maximo</t>
  </si>
  <si>
    <t>Intensidad media</t>
  </si>
  <si>
    <t>Consumo calorico maximo (sin deficit oxigeno)</t>
  </si>
  <si>
    <t>Entrenamiento aerobico (fondo)</t>
  </si>
  <si>
    <t>Intensidad baja</t>
  </si>
  <si>
    <t>Deficit de oxigeno (agujetas desfallecimientos)</t>
  </si>
  <si>
    <t>Zona Roja Anaerobica</t>
  </si>
  <si>
    <t>Dudas cuestiones y sugerencias</t>
  </si>
  <si>
    <t>ForoMTB</t>
  </si>
  <si>
    <t xml:space="preserve">Entrenamiento con pulsometro </t>
  </si>
  <si>
    <t>(Introduce tu edad)</t>
  </si>
  <si>
    <t>(26% mas facil en montaña, 5% mas duro en llano sobre el desarrollo convencional 52-39x /12-23))</t>
  </si>
  <si>
    <t>Tallazapatos</t>
  </si>
  <si>
    <t>Longitud bielas</t>
  </si>
  <si>
    <t>FC.Max</t>
  </si>
  <si>
    <t>Longitud de bielas</t>
  </si>
  <si>
    <t xml:space="preserve">BIOMECANICA Y CICLISMO v7 </t>
  </si>
  <si>
    <t>Manillares planos (medir al centro del manillar)</t>
  </si>
  <si>
    <t>(Rellena campo en verde)</t>
  </si>
  <si>
    <t>(+-1cm)</t>
  </si>
  <si>
    <t>(Según cala)</t>
  </si>
</sst>
</file>

<file path=xl/styles.xml><?xml version="1.0" encoding="utf-8"?>
<styleSheet xmlns="http://schemas.openxmlformats.org/spreadsheetml/2006/main">
  <numFmts count="8">
    <numFmt numFmtId="164" formatCode="0&quot; cm&quot;"/>
    <numFmt numFmtId="165" formatCode="#.#&quot; inch&quot;"/>
    <numFmt numFmtId="166" formatCode="0.0&quot; cm&quot;"/>
    <numFmt numFmtId="167" formatCode="0.0&quot;±1 cm&quot;"/>
    <numFmt numFmtId="168" formatCode="0.0"/>
    <numFmt numFmtId="169" formatCode="#.#&quot; pulg&quot;"/>
    <numFmt numFmtId="170" formatCode="0.0&quot; m&quot;"/>
    <numFmt numFmtId="171" formatCode="0&quot; puls&quot;"/>
  </numFmts>
  <fonts count="34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</font>
    <font>
      <u/>
      <sz val="10"/>
      <color indexed="12"/>
      <name val="Arial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sz val="10"/>
      <color indexed="53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18"/>
      <color indexed="11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i/>
      <sz val="10"/>
      <name val="Arial"/>
      <family val="2"/>
    </font>
    <font>
      <b/>
      <u/>
      <sz val="10"/>
      <color indexed="18"/>
      <name val="Arial"/>
      <family val="2"/>
    </font>
    <font>
      <b/>
      <i/>
      <u/>
      <sz val="10"/>
      <color indexed="18"/>
      <name val="Arial"/>
      <family val="2"/>
    </font>
    <font>
      <b/>
      <sz val="14"/>
      <color indexed="53"/>
      <name val="Arial"/>
      <family val="2"/>
    </font>
    <font>
      <sz val="11"/>
      <color indexed="10"/>
      <name val="Arial"/>
      <family val="2"/>
    </font>
    <font>
      <b/>
      <u/>
      <sz val="12"/>
      <color indexed="10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b/>
      <sz val="10"/>
      <color indexed="53"/>
      <name val="Arial"/>
      <family val="2"/>
    </font>
    <font>
      <b/>
      <sz val="12"/>
      <color indexed="57"/>
      <name val="Arial"/>
      <family val="2"/>
    </font>
    <font>
      <b/>
      <sz val="16"/>
      <name val="Arial"/>
      <family val="2"/>
    </font>
    <font>
      <b/>
      <u/>
      <sz val="16"/>
      <color indexed="12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0" fontId="0" fillId="2" borderId="4" xfId="0" applyFill="1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166" fontId="0" fillId="3" borderId="0" xfId="0" applyNumberForma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64" fontId="0" fillId="2" borderId="0" xfId="0" applyNumberFormat="1" applyFill="1" applyBorder="1"/>
    <xf numFmtId="0" fontId="1" fillId="0" borderId="8" xfId="0" applyFont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/>
    <xf numFmtId="0" fontId="0" fillId="2" borderId="11" xfId="0" applyFill="1" applyBorder="1"/>
    <xf numFmtId="0" fontId="3" fillId="2" borderId="0" xfId="0" applyFont="1" applyFill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6" fillId="0" borderId="0" xfId="0" applyFont="1"/>
    <xf numFmtId="166" fontId="0" fillId="4" borderId="12" xfId="0" applyNumberFormat="1" applyFill="1" applyBorder="1" applyAlignment="1">
      <alignment horizontal="center"/>
    </xf>
    <xf numFmtId="0" fontId="8" fillId="0" borderId="0" xfId="0" applyFont="1" applyBorder="1"/>
    <xf numFmtId="0" fontId="6" fillId="2" borderId="0" xfId="0" applyFont="1" applyFill="1" applyAlignment="1">
      <alignment horizontal="right"/>
    </xf>
    <xf numFmtId="168" fontId="9" fillId="2" borderId="12" xfId="0" applyNumberFormat="1" applyFont="1" applyFill="1" applyBorder="1" applyAlignment="1">
      <alignment horizontal="left"/>
    </xf>
    <xf numFmtId="0" fontId="10" fillId="2" borderId="0" xfId="0" applyFont="1" applyFill="1" applyBorder="1"/>
    <xf numFmtId="0" fontId="0" fillId="0" borderId="0" xfId="0" applyAlignment="1">
      <alignment horizontal="right" vertical="top"/>
    </xf>
    <xf numFmtId="0" fontId="1" fillId="0" borderId="0" xfId="0" applyFont="1"/>
    <xf numFmtId="0" fontId="10" fillId="0" borderId="1" xfId="0" applyFont="1" applyBorder="1"/>
    <xf numFmtId="0" fontId="10" fillId="0" borderId="0" xfId="0" applyFont="1"/>
    <xf numFmtId="0" fontId="10" fillId="0" borderId="0" xfId="0" applyFont="1" applyFill="1" applyBorder="1"/>
    <xf numFmtId="0" fontId="12" fillId="0" borderId="0" xfId="0" applyFont="1"/>
    <xf numFmtId="166" fontId="11" fillId="3" borderId="13" xfId="0" applyNumberFormat="1" applyFont="1" applyFill="1" applyBorder="1" applyAlignment="1">
      <alignment horizontal="left"/>
    </xf>
    <xf numFmtId="166" fontId="11" fillId="3" borderId="13" xfId="0" applyNumberFormat="1" applyFont="1" applyFill="1" applyBorder="1" applyAlignment="1">
      <alignment horizontal="center"/>
    </xf>
    <xf numFmtId="166" fontId="13" fillId="3" borderId="14" xfId="0" applyNumberFormat="1" applyFont="1" applyFill="1" applyBorder="1" applyAlignment="1">
      <alignment horizontal="left"/>
    </xf>
    <xf numFmtId="0" fontId="14" fillId="0" borderId="1" xfId="0" applyFont="1" applyBorder="1"/>
    <xf numFmtId="0" fontId="15" fillId="0" borderId="0" xfId="0" applyFont="1"/>
    <xf numFmtId="0" fontId="10" fillId="0" borderId="0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Border="1" applyAlignment="1">
      <alignment horizontal="left"/>
    </xf>
    <xf numFmtId="0" fontId="20" fillId="0" borderId="1" xfId="0" applyFont="1" applyBorder="1"/>
    <xf numFmtId="0" fontId="6" fillId="2" borderId="5" xfId="0" applyFont="1" applyFill="1" applyBorder="1"/>
    <xf numFmtId="0" fontId="1" fillId="0" borderId="9" xfId="0" applyFont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11" fillId="3" borderId="12" xfId="0" applyNumberFormat="1" applyFont="1" applyFill="1" applyBorder="1" applyAlignment="1">
      <alignment horizontal="center"/>
    </xf>
    <xf numFmtId="0" fontId="22" fillId="2" borderId="0" xfId="0" applyFont="1" applyFill="1"/>
    <xf numFmtId="0" fontId="23" fillId="2" borderId="0" xfId="0" applyFont="1" applyFill="1"/>
    <xf numFmtId="0" fontId="26" fillId="0" borderId="1" xfId="0" applyFont="1" applyBorder="1"/>
    <xf numFmtId="0" fontId="5" fillId="0" borderId="0" xfId="0" applyFont="1" applyFill="1" applyBorder="1"/>
    <xf numFmtId="0" fontId="5" fillId="0" borderId="1" xfId="0" applyFont="1" applyFill="1" applyBorder="1"/>
    <xf numFmtId="0" fontId="6" fillId="0" borderId="0" xfId="0" applyFont="1" applyBorder="1"/>
    <xf numFmtId="0" fontId="29" fillId="0" borderId="1" xfId="0" applyFont="1" applyBorder="1"/>
    <xf numFmtId="0" fontId="6" fillId="0" borderId="1" xfId="0" applyFont="1" applyBorder="1"/>
    <xf numFmtId="1" fontId="0" fillId="4" borderId="12" xfId="0" applyNumberFormat="1" applyFill="1" applyBorder="1" applyAlignment="1">
      <alignment horizontal="center"/>
    </xf>
    <xf numFmtId="169" fontId="11" fillId="3" borderId="12" xfId="0" applyNumberFormat="1" applyFont="1" applyFill="1" applyBorder="1" applyAlignment="1">
      <alignment horizontal="center"/>
    </xf>
    <xf numFmtId="167" fontId="0" fillId="3" borderId="12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170" fontId="25" fillId="3" borderId="12" xfId="0" applyNumberFormat="1" applyFont="1" applyFill="1" applyBorder="1" applyAlignment="1">
      <alignment horizontal="center"/>
    </xf>
    <xf numFmtId="170" fontId="27" fillId="3" borderId="12" xfId="0" applyNumberFormat="1" applyFont="1" applyFill="1" applyBorder="1" applyAlignment="1">
      <alignment horizontal="center"/>
    </xf>
    <xf numFmtId="9" fontId="30" fillId="0" borderId="12" xfId="0" applyNumberFormat="1" applyFont="1" applyBorder="1" applyAlignment="1">
      <alignment horizontal="center"/>
    </xf>
    <xf numFmtId="171" fontId="0" fillId="3" borderId="12" xfId="0" applyNumberFormat="1" applyFill="1" applyBorder="1"/>
    <xf numFmtId="171" fontId="0" fillId="3" borderId="16" xfId="0" applyNumberFormat="1" applyFill="1" applyBorder="1"/>
    <xf numFmtId="171" fontId="0" fillId="3" borderId="17" xfId="0" applyNumberFormat="1" applyFill="1" applyBorder="1"/>
    <xf numFmtId="0" fontId="0" fillId="0" borderId="6" xfId="0" applyBorder="1"/>
    <xf numFmtId="0" fontId="20" fillId="0" borderId="15" xfId="0" applyFont="1" applyBorder="1"/>
    <xf numFmtId="0" fontId="6" fillId="0" borderId="15" xfId="0" applyFont="1" applyBorder="1"/>
    <xf numFmtId="0" fontId="0" fillId="0" borderId="7" xfId="0" applyBorder="1"/>
    <xf numFmtId="0" fontId="0" fillId="0" borderId="3" xfId="0" applyBorder="1"/>
    <xf numFmtId="0" fontId="21" fillId="2" borderId="0" xfId="0" applyFont="1" applyFill="1" applyBorder="1"/>
    <xf numFmtId="0" fontId="1" fillId="0" borderId="0" xfId="0" applyFont="1" applyBorder="1" applyAlignment="1">
      <alignment horizontal="center"/>
    </xf>
    <xf numFmtId="0" fontId="0" fillId="0" borderId="11" xfId="0" applyBorder="1"/>
    <xf numFmtId="0" fontId="0" fillId="0" borderId="4" xfId="0" applyBorder="1"/>
    <xf numFmtId="171" fontId="0" fillId="0" borderId="0" xfId="0" applyNumberFormat="1" applyBorder="1"/>
    <xf numFmtId="0" fontId="5" fillId="0" borderId="7" xfId="0" applyFont="1" applyBorder="1"/>
    <xf numFmtId="0" fontId="28" fillId="0" borderId="7" xfId="1" applyFont="1" applyBorder="1" applyAlignment="1" applyProtection="1"/>
    <xf numFmtId="0" fontId="24" fillId="0" borderId="0" xfId="0" applyFont="1" applyBorder="1"/>
    <xf numFmtId="0" fontId="25" fillId="0" borderId="0" xfId="0" applyFont="1" applyBorder="1"/>
    <xf numFmtId="0" fontId="5" fillId="5" borderId="0" xfId="0" applyFont="1" applyFill="1" applyBorder="1"/>
    <xf numFmtId="0" fontId="28" fillId="0" borderId="0" xfId="1" applyFont="1" applyBorder="1" applyAlignment="1" applyProtection="1"/>
    <xf numFmtId="0" fontId="5" fillId="6" borderId="0" xfId="0" applyFont="1" applyFill="1" applyBorder="1"/>
    <xf numFmtId="0" fontId="5" fillId="7" borderId="0" xfId="0" applyFont="1" applyFill="1" applyBorder="1"/>
    <xf numFmtId="0" fontId="7" fillId="0" borderId="0" xfId="0" applyFont="1" applyBorder="1"/>
    <xf numFmtId="1" fontId="8" fillId="4" borderId="12" xfId="0" applyNumberFormat="1" applyFont="1" applyFill="1" applyBorder="1" applyAlignment="1">
      <alignment horizontal="center"/>
    </xf>
    <xf numFmtId="0" fontId="31" fillId="0" borderId="1" xfId="0" applyFont="1" applyBorder="1"/>
    <xf numFmtId="0" fontId="31" fillId="0" borderId="15" xfId="0" applyFont="1" applyBorder="1"/>
    <xf numFmtId="0" fontId="32" fillId="0" borderId="1" xfId="1" applyFont="1" applyBorder="1" applyAlignment="1" applyProtection="1"/>
    <xf numFmtId="0" fontId="33" fillId="0" borderId="0" xfId="0" applyFont="1" applyBorder="1"/>
    <xf numFmtId="0" fontId="1" fillId="2" borderId="0" xfId="0" applyFont="1" applyFill="1" applyBorder="1"/>
    <xf numFmtId="0" fontId="4" fillId="0" borderId="0" xfId="1" applyFont="1" applyAlignment="1" applyProtection="1"/>
    <xf numFmtId="0" fontId="20" fillId="0" borderId="0" xfId="0" applyFont="1" applyBorder="1"/>
    <xf numFmtId="0" fontId="8" fillId="2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30</xdr:row>
      <xdr:rowOff>9525</xdr:rowOff>
    </xdr:from>
    <xdr:to>
      <xdr:col>4</xdr:col>
      <xdr:colOff>628650</xdr:colOff>
      <xdr:row>32</xdr:row>
      <xdr:rowOff>85725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2009775" y="6324600"/>
          <a:ext cx="8096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704850</xdr:colOff>
      <xdr:row>42</xdr:row>
      <xdr:rowOff>152400</xdr:rowOff>
    </xdr:from>
    <xdr:to>
      <xdr:col>7</xdr:col>
      <xdr:colOff>476250</xdr:colOff>
      <xdr:row>50</xdr:row>
      <xdr:rowOff>152400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H="1" flipV="1">
          <a:off x="4552950" y="8410575"/>
          <a:ext cx="53340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581025</xdr:colOff>
      <xdr:row>9</xdr:row>
      <xdr:rowOff>47625</xdr:rowOff>
    </xdr:from>
    <xdr:to>
      <xdr:col>5</xdr:col>
      <xdr:colOff>619125</xdr:colOff>
      <xdr:row>9</xdr:row>
      <xdr:rowOff>1457325</xdr:rowOff>
    </xdr:to>
    <xdr:pic>
      <xdr:nvPicPr>
        <xdr:cNvPr id="1035" name="Picture 11" descr="FitInse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1562100"/>
          <a:ext cx="933450" cy="1409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180975</xdr:colOff>
      <xdr:row>9</xdr:row>
      <xdr:rowOff>142875</xdr:rowOff>
    </xdr:from>
    <xdr:to>
      <xdr:col>9</xdr:col>
      <xdr:colOff>409575</xdr:colOff>
      <xdr:row>9</xdr:row>
      <xdr:rowOff>904875</xdr:rowOff>
    </xdr:to>
    <xdr:pic>
      <xdr:nvPicPr>
        <xdr:cNvPr id="1037" name="Picture 13" descr="DCD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657350"/>
          <a:ext cx="25146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</xdr:colOff>
      <xdr:row>90</xdr:row>
      <xdr:rowOff>161925</xdr:rowOff>
    </xdr:from>
    <xdr:to>
      <xdr:col>14</xdr:col>
      <xdr:colOff>714375</xdr:colOff>
      <xdr:row>105</xdr:row>
      <xdr:rowOff>66675</xdr:rowOff>
    </xdr:to>
    <xdr:pic>
      <xdr:nvPicPr>
        <xdr:cNvPr id="1039" name="Picture 15" descr="TABLEFRAM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24675" y="16363950"/>
          <a:ext cx="3352800" cy="26003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28575</xdr:colOff>
      <xdr:row>89</xdr:row>
      <xdr:rowOff>180975</xdr:rowOff>
    </xdr:from>
    <xdr:to>
      <xdr:col>12</xdr:col>
      <xdr:colOff>19050</xdr:colOff>
      <xdr:row>92</xdr:row>
      <xdr:rowOff>76200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H="1">
          <a:off x="3876675" y="16154400"/>
          <a:ext cx="4562475" cy="504825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 type="oval" w="med" len="med"/>
        </a:ln>
      </xdr:spPr>
    </xdr:sp>
    <xdr:clientData/>
  </xdr:twoCellAnchor>
  <xdr:twoCellAnchor>
    <xdr:from>
      <xdr:col>11</xdr:col>
      <xdr:colOff>9525</xdr:colOff>
      <xdr:row>90</xdr:row>
      <xdr:rowOff>180975</xdr:rowOff>
    </xdr:from>
    <xdr:to>
      <xdr:col>11</xdr:col>
      <xdr:colOff>152400</xdr:colOff>
      <xdr:row>91</xdr:row>
      <xdr:rowOff>28575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7667625" y="16383000"/>
          <a:ext cx="142875" cy="38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276225</xdr:colOff>
      <xdr:row>90</xdr:row>
      <xdr:rowOff>180975</xdr:rowOff>
    </xdr:from>
    <xdr:to>
      <xdr:col>13</xdr:col>
      <xdr:colOff>447675</xdr:colOff>
      <xdr:row>91</xdr:row>
      <xdr:rowOff>57150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9344025" y="16383000"/>
          <a:ext cx="171450" cy="666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904875</xdr:colOff>
      <xdr:row>22</xdr:row>
      <xdr:rowOff>9525</xdr:rowOff>
    </xdr:from>
    <xdr:to>
      <xdr:col>11</xdr:col>
      <xdr:colOff>409575</xdr:colOff>
      <xdr:row>50</xdr:row>
      <xdr:rowOff>114300</xdr:rowOff>
    </xdr:to>
    <xdr:pic>
      <xdr:nvPicPr>
        <xdr:cNvPr id="1046" name="Picture 22" descr="tat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5029200"/>
          <a:ext cx="6572250" cy="46386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581025</xdr:colOff>
      <xdr:row>23</xdr:row>
      <xdr:rowOff>76200</xdr:rowOff>
    </xdr:from>
    <xdr:to>
      <xdr:col>11</xdr:col>
      <xdr:colOff>295275</xdr:colOff>
      <xdr:row>23</xdr:row>
      <xdr:rowOff>76200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4429125" y="5257800"/>
          <a:ext cx="3524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457200</xdr:colOff>
      <xdr:row>24</xdr:row>
      <xdr:rowOff>104775</xdr:rowOff>
    </xdr:from>
    <xdr:to>
      <xdr:col>11</xdr:col>
      <xdr:colOff>304800</xdr:colOff>
      <xdr:row>24</xdr:row>
      <xdr:rowOff>104775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6591300" y="544830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22</xdr:row>
      <xdr:rowOff>123825</xdr:rowOff>
    </xdr:from>
    <xdr:to>
      <xdr:col>11</xdr:col>
      <xdr:colOff>200025</xdr:colOff>
      <xdr:row>25</xdr:row>
      <xdr:rowOff>47625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7858125" y="514350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914400</xdr:colOff>
      <xdr:row>26</xdr:row>
      <xdr:rowOff>9525</xdr:rowOff>
    </xdr:from>
    <xdr:to>
      <xdr:col>5</xdr:col>
      <xdr:colOff>676275</xdr:colOff>
      <xdr:row>32</xdr:row>
      <xdr:rowOff>47625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 flipV="1">
          <a:off x="1504950" y="5676900"/>
          <a:ext cx="2257425" cy="100965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 type="oval" w="med" len="med"/>
        </a:ln>
      </xdr:spPr>
    </xdr:sp>
    <xdr:clientData/>
  </xdr:twoCellAnchor>
  <xdr:twoCellAnchor>
    <xdr:from>
      <xdr:col>11</xdr:col>
      <xdr:colOff>219075</xdr:colOff>
      <xdr:row>20</xdr:row>
      <xdr:rowOff>9525</xdr:rowOff>
    </xdr:from>
    <xdr:to>
      <xdr:col>11</xdr:col>
      <xdr:colOff>457200</xdr:colOff>
      <xdr:row>24</xdr:row>
      <xdr:rowOff>9525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 flipH="1">
          <a:off x="7877175" y="4705350"/>
          <a:ext cx="238125" cy="64770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 type="diamond" w="med" len="med"/>
        </a:ln>
      </xdr:spPr>
    </xdr:sp>
    <xdr:clientData/>
  </xdr:twoCellAnchor>
  <xdr:twoCellAnchor>
    <xdr:from>
      <xdr:col>7</xdr:col>
      <xdr:colOff>352425</xdr:colOff>
      <xdr:row>19</xdr:row>
      <xdr:rowOff>152400</xdr:rowOff>
    </xdr:from>
    <xdr:to>
      <xdr:col>7</xdr:col>
      <xdr:colOff>495300</xdr:colOff>
      <xdr:row>24</xdr:row>
      <xdr:rowOff>9525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4962525" y="4676775"/>
          <a:ext cx="142875" cy="676275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 type="oval" w="med" len="med"/>
        </a:ln>
      </xdr:spPr>
    </xdr:sp>
    <xdr:clientData/>
  </xdr:twoCellAnchor>
  <xdr:twoCellAnchor>
    <xdr:from>
      <xdr:col>4</xdr:col>
      <xdr:colOff>466725</xdr:colOff>
      <xdr:row>20</xdr:row>
      <xdr:rowOff>0</xdr:rowOff>
    </xdr:from>
    <xdr:to>
      <xdr:col>5</xdr:col>
      <xdr:colOff>647700</xdr:colOff>
      <xdr:row>32</xdr:row>
      <xdr:rowOff>152400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2657475" y="4695825"/>
          <a:ext cx="1076325" cy="209550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533400</xdr:colOff>
      <xdr:row>45</xdr:row>
      <xdr:rowOff>114300</xdr:rowOff>
    </xdr:from>
    <xdr:to>
      <xdr:col>7</xdr:col>
      <xdr:colOff>495300</xdr:colOff>
      <xdr:row>51</xdr:row>
      <xdr:rowOff>9525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 flipH="1" flipV="1">
          <a:off x="4381500" y="8858250"/>
          <a:ext cx="723900" cy="866775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 type="oval" w="med" len="med"/>
        </a:ln>
      </xdr:spPr>
    </xdr:sp>
    <xdr:clientData/>
  </xdr:twoCellAnchor>
  <xdr:twoCellAnchor>
    <xdr:from>
      <xdr:col>6</xdr:col>
      <xdr:colOff>381000</xdr:colOff>
      <xdr:row>23</xdr:row>
      <xdr:rowOff>142875</xdr:rowOff>
    </xdr:from>
    <xdr:to>
      <xdr:col>9</xdr:col>
      <xdr:colOff>114300</xdr:colOff>
      <xdr:row>24</xdr:row>
      <xdr:rowOff>76200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4229100" y="5324475"/>
          <a:ext cx="2019300" cy="95250"/>
        </a:xfrm>
        <a:prstGeom prst="line">
          <a:avLst/>
        </a:prstGeom>
        <a:noFill/>
        <a:ln w="5715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561975</xdr:colOff>
      <xdr:row>23</xdr:row>
      <xdr:rowOff>76200</xdr:rowOff>
    </xdr:from>
    <xdr:to>
      <xdr:col>6</xdr:col>
      <xdr:colOff>561975</xdr:colOff>
      <xdr:row>38</xdr:row>
      <xdr:rowOff>142875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 flipH="1" flipV="1">
          <a:off x="3648075" y="5257800"/>
          <a:ext cx="762000" cy="2495550"/>
        </a:xfrm>
        <a:prstGeom prst="line">
          <a:avLst/>
        </a:prstGeom>
        <a:noFill/>
        <a:ln w="5715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409575</xdr:colOff>
      <xdr:row>50</xdr:row>
      <xdr:rowOff>47625</xdr:rowOff>
    </xdr:from>
    <xdr:to>
      <xdr:col>4</xdr:col>
      <xdr:colOff>152400</xdr:colOff>
      <xdr:row>50</xdr:row>
      <xdr:rowOff>47625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1000125" y="9601200"/>
          <a:ext cx="1343025" cy="0"/>
        </a:xfrm>
        <a:prstGeom prst="line">
          <a:avLst/>
        </a:prstGeom>
        <a:noFill/>
        <a:ln w="38100">
          <a:solidFill>
            <a:srgbClr val="FFFF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942975</xdr:colOff>
      <xdr:row>71</xdr:row>
      <xdr:rowOff>38100</xdr:rowOff>
    </xdr:from>
    <xdr:to>
      <xdr:col>7</xdr:col>
      <xdr:colOff>628650</xdr:colOff>
      <xdr:row>80</xdr:row>
      <xdr:rowOff>142875</xdr:rowOff>
    </xdr:to>
    <xdr:pic>
      <xdr:nvPicPr>
        <xdr:cNvPr id="1071" name="Picture 47" descr="tuscany2_im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33525" y="13096875"/>
          <a:ext cx="3705225" cy="15621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981075</xdr:colOff>
      <xdr:row>59</xdr:row>
      <xdr:rowOff>123825</xdr:rowOff>
    </xdr:from>
    <xdr:to>
      <xdr:col>7</xdr:col>
      <xdr:colOff>638175</xdr:colOff>
      <xdr:row>70</xdr:row>
      <xdr:rowOff>152400</xdr:rowOff>
    </xdr:to>
    <xdr:pic>
      <xdr:nvPicPr>
        <xdr:cNvPr id="1078" name="Picture 54" descr="teramo_im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71625" y="11182350"/>
          <a:ext cx="3676650" cy="18669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838200</xdr:colOff>
      <xdr:row>60</xdr:row>
      <xdr:rowOff>76200</xdr:rowOff>
    </xdr:from>
    <xdr:to>
      <xdr:col>5</xdr:col>
      <xdr:colOff>390525</xdr:colOff>
      <xdr:row>61</xdr:row>
      <xdr:rowOff>9525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>
          <a:off x="1428750" y="11306175"/>
          <a:ext cx="2047875" cy="95250"/>
        </a:xfrm>
        <a:prstGeom prst="line">
          <a:avLst/>
        </a:prstGeom>
        <a:noFill/>
        <a:ln w="3175">
          <a:solidFill>
            <a:srgbClr val="808080"/>
          </a:solidFill>
          <a:round/>
          <a:headEnd/>
          <a:tailEnd type="oval" w="med" len="med"/>
        </a:ln>
      </xdr:spPr>
    </xdr:sp>
    <xdr:clientData/>
  </xdr:twoCellAnchor>
  <xdr:twoCellAnchor>
    <xdr:from>
      <xdr:col>2</xdr:col>
      <xdr:colOff>790575</xdr:colOff>
      <xdr:row>61</xdr:row>
      <xdr:rowOff>85725</xdr:rowOff>
    </xdr:from>
    <xdr:to>
      <xdr:col>5</xdr:col>
      <xdr:colOff>714375</xdr:colOff>
      <xdr:row>72</xdr:row>
      <xdr:rowOff>123825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>
          <a:off x="1381125" y="11477625"/>
          <a:ext cx="2419350" cy="1866900"/>
        </a:xfrm>
        <a:prstGeom prst="line">
          <a:avLst/>
        </a:prstGeom>
        <a:noFill/>
        <a:ln w="6350">
          <a:solidFill>
            <a:srgbClr val="808080"/>
          </a:solidFill>
          <a:round/>
          <a:headEnd/>
          <a:tailEnd type="oval" w="med" len="med"/>
        </a:ln>
      </xdr:spPr>
    </xdr:sp>
    <xdr:clientData/>
  </xdr:twoCellAnchor>
  <xdr:twoCellAnchor>
    <xdr:from>
      <xdr:col>5</xdr:col>
      <xdr:colOff>266700</xdr:colOff>
      <xdr:row>61</xdr:row>
      <xdr:rowOff>152400</xdr:rowOff>
    </xdr:from>
    <xdr:to>
      <xdr:col>8</xdr:col>
      <xdr:colOff>95250</xdr:colOff>
      <xdr:row>77</xdr:row>
      <xdr:rowOff>142875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 flipH="1">
          <a:off x="3352800" y="11544300"/>
          <a:ext cx="2114550" cy="2628900"/>
        </a:xfrm>
        <a:prstGeom prst="line">
          <a:avLst/>
        </a:prstGeom>
        <a:noFill/>
        <a:ln w="6350">
          <a:solidFill>
            <a:srgbClr val="808080"/>
          </a:solidFill>
          <a:round/>
          <a:headEnd/>
          <a:tailEnd type="oval" w="med" len="med"/>
        </a:ln>
      </xdr:spPr>
    </xdr:sp>
    <xdr:clientData/>
  </xdr:twoCellAnchor>
  <xdr:twoCellAnchor>
    <xdr:from>
      <xdr:col>4</xdr:col>
      <xdr:colOff>838200</xdr:colOff>
      <xdr:row>61</xdr:row>
      <xdr:rowOff>66675</xdr:rowOff>
    </xdr:from>
    <xdr:to>
      <xdr:col>8</xdr:col>
      <xdr:colOff>47625</xdr:colOff>
      <xdr:row>65</xdr:row>
      <xdr:rowOff>9525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 flipH="1">
          <a:off x="3028950" y="11458575"/>
          <a:ext cx="2390775" cy="638175"/>
        </a:xfrm>
        <a:prstGeom prst="line">
          <a:avLst/>
        </a:prstGeom>
        <a:noFill/>
        <a:ln w="6350">
          <a:solidFill>
            <a:srgbClr val="808080"/>
          </a:solidFill>
          <a:round/>
          <a:headEnd/>
          <a:tailEnd type="oval" w="med" len="med"/>
        </a:ln>
      </xdr:spPr>
    </xdr:sp>
    <xdr:clientData/>
  </xdr:twoCellAnchor>
  <xdr:twoCellAnchor editAs="oneCell">
    <xdr:from>
      <xdr:col>9</xdr:col>
      <xdr:colOff>76200</xdr:colOff>
      <xdr:row>58</xdr:row>
      <xdr:rowOff>28575</xdr:rowOff>
    </xdr:from>
    <xdr:to>
      <xdr:col>13</xdr:col>
      <xdr:colOff>161925</xdr:colOff>
      <xdr:row>73</xdr:row>
      <xdr:rowOff>152400</xdr:rowOff>
    </xdr:to>
    <xdr:pic>
      <xdr:nvPicPr>
        <xdr:cNvPr id="1084" name="Picture 60" descr="TABLEFRAM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10300" y="10925175"/>
          <a:ext cx="3019425" cy="26098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619125</xdr:colOff>
      <xdr:row>58</xdr:row>
      <xdr:rowOff>104775</xdr:rowOff>
    </xdr:from>
    <xdr:to>
      <xdr:col>11</xdr:col>
      <xdr:colOff>485775</xdr:colOff>
      <xdr:row>66</xdr:row>
      <xdr:rowOff>66675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 flipH="1" flipV="1">
          <a:off x="5991225" y="11001375"/>
          <a:ext cx="215265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142875</xdr:colOff>
      <xdr:row>56</xdr:row>
      <xdr:rowOff>142875</xdr:rowOff>
    </xdr:from>
    <xdr:to>
      <xdr:col>11</xdr:col>
      <xdr:colOff>66675</xdr:colOff>
      <xdr:row>58</xdr:row>
      <xdr:rowOff>47625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 flipH="1" flipV="1">
          <a:off x="7038975" y="10715625"/>
          <a:ext cx="6858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352425</xdr:colOff>
      <xdr:row>45</xdr:row>
      <xdr:rowOff>85725</xdr:rowOff>
    </xdr:from>
    <xdr:to>
      <xdr:col>6</xdr:col>
      <xdr:colOff>609600</xdr:colOff>
      <xdr:row>45</xdr:row>
      <xdr:rowOff>85725</xdr:rowOff>
    </xdr:to>
    <xdr:sp macro="" textlink="">
      <xdr:nvSpPr>
        <xdr:cNvPr id="1092" name="Line 68"/>
        <xdr:cNvSpPr>
          <a:spLocks noChangeShapeType="1"/>
        </xdr:cNvSpPr>
      </xdr:nvSpPr>
      <xdr:spPr bwMode="auto">
        <a:xfrm>
          <a:off x="4200525" y="8829675"/>
          <a:ext cx="257175" cy="0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sm" len="sm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hyperlink" Target="http://www.foromtb.com/showthread.php?t=55872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selleitalia.com/" TargetMode="External"/><Relationship Id="rId1" Type="http://schemas.openxmlformats.org/officeDocument/2006/relationships/hyperlink" Target="http://www.specialized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187"/>
  <sheetViews>
    <sheetView tabSelected="1" zoomScale="75" zoomScaleNormal="100" workbookViewId="0">
      <selection activeCell="E187" sqref="E187"/>
    </sheetView>
  </sheetViews>
  <sheetFormatPr baseColWidth="10" defaultColWidth="11.42578125" defaultRowHeight="12.75"/>
  <cols>
    <col min="1" max="1" width="5.85546875" customWidth="1"/>
    <col min="2" max="2" width="3" customWidth="1"/>
    <col min="3" max="3" width="21" customWidth="1"/>
    <col min="4" max="4" width="3" customWidth="1"/>
    <col min="5" max="5" width="13.42578125" customWidth="1"/>
    <col min="6" max="12" width="11.42578125" customWidth="1"/>
    <col min="13" max="13" width="9.7109375" customWidth="1"/>
    <col min="14" max="14" width="7.42578125" customWidth="1"/>
  </cols>
  <sheetData>
    <row r="1" spans="2:14" ht="25.5">
      <c r="C1" s="2"/>
      <c r="D1" s="2"/>
      <c r="E1" s="2"/>
      <c r="F1" s="2"/>
      <c r="G1" s="61" t="s">
        <v>121</v>
      </c>
      <c r="H1" s="2"/>
      <c r="I1" s="2"/>
      <c r="J1" s="2"/>
      <c r="K1" s="2"/>
      <c r="L1" s="2"/>
      <c r="M1" s="2"/>
    </row>
    <row r="4" spans="2:14" ht="15.75">
      <c r="D4" s="2"/>
      <c r="E4" s="2"/>
      <c r="F4" s="2"/>
      <c r="G4" s="59" t="s">
        <v>13</v>
      </c>
      <c r="H4" s="2"/>
      <c r="I4" s="2"/>
      <c r="J4" s="2"/>
      <c r="K4" s="2"/>
      <c r="L4" s="2"/>
      <c r="M4" s="2"/>
    </row>
    <row r="5" spans="2:14" ht="6" customHeight="1">
      <c r="C5" s="3"/>
      <c r="D5" s="4"/>
      <c r="E5" s="4"/>
      <c r="F5" s="4"/>
      <c r="G5" s="4"/>
      <c r="H5" s="4"/>
      <c r="I5" s="4"/>
      <c r="J5" s="4"/>
      <c r="K5" s="4"/>
      <c r="L5" s="4"/>
      <c r="M5" s="5"/>
    </row>
    <row r="6" spans="2:14" ht="15">
      <c r="C6" s="3"/>
      <c r="D6" s="4"/>
      <c r="E6" s="25" t="s">
        <v>1</v>
      </c>
      <c r="G6" s="60" t="s">
        <v>28</v>
      </c>
      <c r="I6" s="4"/>
      <c r="J6" s="4"/>
      <c r="K6" s="4"/>
      <c r="L6" s="4"/>
      <c r="M6" s="7"/>
    </row>
    <row r="7" spans="2:14">
      <c r="C7" s="3"/>
      <c r="D7" s="4"/>
      <c r="E7" s="4"/>
      <c r="F7" s="4"/>
      <c r="G7" s="4"/>
      <c r="H7" s="4"/>
      <c r="I7" s="4"/>
      <c r="J7" s="4"/>
      <c r="K7" s="4"/>
      <c r="L7" s="4"/>
      <c r="M7" s="7"/>
    </row>
    <row r="8" spans="2:14">
      <c r="C8" s="3"/>
      <c r="D8" s="4"/>
      <c r="E8" s="1" t="s">
        <v>0</v>
      </c>
      <c r="F8" s="32">
        <v>81</v>
      </c>
      <c r="G8" s="4"/>
      <c r="H8" s="34" t="s">
        <v>39</v>
      </c>
      <c r="I8" s="32">
        <v>49</v>
      </c>
      <c r="J8" s="4" t="s">
        <v>34</v>
      </c>
      <c r="K8" s="1"/>
      <c r="L8" s="1"/>
      <c r="M8" s="3"/>
    </row>
    <row r="9" spans="2:14" ht="6" customHeight="1">
      <c r="C9" s="3"/>
      <c r="D9" s="6"/>
      <c r="E9" s="8"/>
      <c r="F9" s="9"/>
      <c r="G9" s="6"/>
      <c r="H9" s="8"/>
      <c r="I9" s="9"/>
      <c r="J9" s="6"/>
      <c r="K9" s="8"/>
      <c r="L9" s="9"/>
      <c r="M9" s="10"/>
    </row>
    <row r="10" spans="2:14" ht="120.75" customHeight="1">
      <c r="C10" s="37"/>
    </row>
    <row r="11" spans="2:14" ht="6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"/>
    </row>
    <row r="12" spans="2:14" ht="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7"/>
    </row>
    <row r="13" spans="2:14" ht="23.25">
      <c r="B13" s="17"/>
      <c r="C13" s="46"/>
      <c r="D13" s="18"/>
      <c r="E13" s="27" t="s">
        <v>5</v>
      </c>
      <c r="F13" s="18"/>
      <c r="G13" s="18"/>
      <c r="H13" s="18"/>
      <c r="I13" s="18"/>
      <c r="J13" s="18"/>
      <c r="K13" s="18"/>
      <c r="L13" s="18"/>
      <c r="M13" s="18"/>
      <c r="N13" s="7"/>
    </row>
    <row r="14" spans="2:14">
      <c r="B14" s="17"/>
      <c r="D14" s="18"/>
      <c r="E14" s="27"/>
      <c r="F14" s="18"/>
      <c r="G14" s="18"/>
      <c r="H14" s="18"/>
      <c r="I14" s="18"/>
      <c r="J14" s="18"/>
      <c r="K14" s="18"/>
      <c r="L14" s="18"/>
      <c r="M14" s="18"/>
      <c r="N14" s="7"/>
    </row>
    <row r="15" spans="2:14" ht="13.5" thickBot="1">
      <c r="B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7"/>
    </row>
    <row r="16" spans="2:14">
      <c r="B16" s="17"/>
      <c r="C16" s="21" t="s">
        <v>36</v>
      </c>
      <c r="D16" s="18"/>
      <c r="E16" s="21" t="s">
        <v>4</v>
      </c>
      <c r="F16" s="18"/>
      <c r="G16" s="18"/>
      <c r="H16" s="18"/>
      <c r="I16" s="13"/>
      <c r="J16" s="18"/>
      <c r="K16" s="18"/>
      <c r="L16" s="18"/>
      <c r="M16" s="18"/>
      <c r="N16" s="7"/>
    </row>
    <row r="17" spans="1:14">
      <c r="B17" s="18"/>
      <c r="C17" s="55" t="s">
        <v>37</v>
      </c>
      <c r="D17" s="18"/>
      <c r="E17" s="55"/>
      <c r="F17" s="18"/>
      <c r="G17" s="6" t="s">
        <v>122</v>
      </c>
      <c r="H17" s="6"/>
      <c r="I17" s="13"/>
      <c r="J17" s="18"/>
      <c r="K17" s="18"/>
      <c r="L17" s="18"/>
      <c r="M17" s="18"/>
      <c r="N17" s="7"/>
    </row>
    <row r="18" spans="1:14" ht="15.75">
      <c r="A18" s="54"/>
      <c r="C18" s="58">
        <f>C62</f>
        <v>55.5</v>
      </c>
      <c r="D18" s="18"/>
      <c r="E18" s="68">
        <f>0.22*F8</f>
        <v>17.82</v>
      </c>
      <c r="F18" s="18"/>
      <c r="G18" s="52" t="s">
        <v>32</v>
      </c>
      <c r="H18" s="57">
        <f>I8+4</f>
        <v>53</v>
      </c>
      <c r="I18" s="18"/>
      <c r="J18" s="18"/>
      <c r="K18" s="18"/>
      <c r="L18" s="18"/>
      <c r="M18" s="18"/>
      <c r="N18" s="7"/>
    </row>
    <row r="19" spans="1:14" ht="13.5" thickBot="1">
      <c r="A19" s="54"/>
      <c r="C19" s="56" t="s">
        <v>38</v>
      </c>
      <c r="D19" s="18"/>
      <c r="E19" s="22"/>
      <c r="F19" s="18"/>
      <c r="G19" s="52"/>
      <c r="H19" s="14"/>
      <c r="I19" s="18"/>
      <c r="J19" s="18"/>
      <c r="K19" s="18"/>
      <c r="L19" s="18"/>
      <c r="M19" s="18"/>
      <c r="N19" s="7"/>
    </row>
    <row r="20" spans="1:14" ht="13.5" thickBot="1">
      <c r="A20" s="54"/>
      <c r="C20" s="23">
        <f>I62</f>
        <v>52.65</v>
      </c>
      <c r="D20" s="18"/>
      <c r="E20" s="57">
        <f>E18*2.54</f>
        <v>45.262799999999999</v>
      </c>
      <c r="F20" s="12"/>
      <c r="G20" s="52" t="s">
        <v>33</v>
      </c>
      <c r="H20" s="57">
        <f>H18+1.7</f>
        <v>54.7</v>
      </c>
      <c r="I20" s="18"/>
      <c r="J20" s="12"/>
      <c r="K20" s="13" t="s">
        <v>3</v>
      </c>
      <c r="L20" s="69">
        <f>(F8-76.5)/4+5.5</f>
        <v>6.625</v>
      </c>
      <c r="M20" s="18"/>
      <c r="N20" s="7"/>
    </row>
    <row r="21" spans="1:14">
      <c r="B21" s="17"/>
      <c r="D21" s="18"/>
      <c r="E21" s="18"/>
      <c r="F21" s="18"/>
      <c r="G21" s="19"/>
      <c r="H21" s="20"/>
      <c r="I21" s="18"/>
      <c r="J21" s="18"/>
      <c r="K21" s="18"/>
      <c r="L21" s="18"/>
      <c r="M21" s="18"/>
      <c r="N21" s="7"/>
    </row>
    <row r="22" spans="1:14">
      <c r="B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7"/>
    </row>
    <row r="23" spans="1:14">
      <c r="B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7"/>
    </row>
    <row r="24" spans="1:14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7"/>
    </row>
    <row r="25" spans="1:14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7"/>
    </row>
    <row r="26" spans="1:14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7"/>
    </row>
    <row r="27" spans="1:14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7"/>
    </row>
    <row r="28" spans="1:14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7"/>
    </row>
    <row r="29" spans="1:14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7"/>
    </row>
    <row r="30" spans="1:14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7"/>
    </row>
    <row r="31" spans="1:14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7"/>
    </row>
    <row r="32" spans="1:14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7"/>
    </row>
    <row r="33" spans="2:14">
      <c r="B33" s="11"/>
      <c r="C33" s="57">
        <f>F8*0.89</f>
        <v>72.09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"/>
    </row>
    <row r="34" spans="2:14">
      <c r="B34" s="17"/>
      <c r="C34" s="103" t="s">
        <v>124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7"/>
    </row>
    <row r="35" spans="2:14">
      <c r="B35" s="17"/>
      <c r="C35" s="106" t="s">
        <v>125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7"/>
    </row>
    <row r="36" spans="2:14">
      <c r="B36" s="17"/>
      <c r="C36" s="10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7"/>
    </row>
    <row r="37" spans="2:14">
      <c r="B37" s="17"/>
      <c r="C37" s="10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7"/>
    </row>
    <row r="38" spans="2:14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7"/>
    </row>
    <row r="39" spans="2:14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7"/>
    </row>
    <row r="40" spans="2:14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7"/>
    </row>
    <row r="41" spans="2:14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7"/>
    </row>
    <row r="42" spans="2:14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7"/>
    </row>
    <row r="43" spans="2:14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7"/>
    </row>
    <row r="44" spans="2:14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7"/>
    </row>
    <row r="45" spans="2:14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7"/>
    </row>
    <row r="46" spans="2:14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7"/>
    </row>
    <row r="47" spans="2:14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7"/>
    </row>
    <row r="48" spans="2:14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7"/>
    </row>
    <row r="49" spans="1:14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7"/>
    </row>
    <row r="50" spans="1:14">
      <c r="B50" s="17"/>
      <c r="C50" s="18"/>
      <c r="D50" s="18"/>
      <c r="E50" s="19"/>
      <c r="F50" s="20"/>
      <c r="G50" s="18"/>
      <c r="H50" s="19"/>
      <c r="I50" s="20"/>
      <c r="J50" s="18"/>
      <c r="K50" s="18"/>
      <c r="L50" s="18"/>
      <c r="M50" s="18"/>
      <c r="N50" s="7"/>
    </row>
    <row r="51" spans="1:14">
      <c r="B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7"/>
    </row>
    <row r="52" spans="1:14">
      <c r="B52" s="17"/>
      <c r="C52" s="36" t="s">
        <v>18</v>
      </c>
      <c r="D52" s="18"/>
      <c r="E52" s="18"/>
      <c r="F52" s="18"/>
      <c r="G52" s="19" t="s">
        <v>2</v>
      </c>
      <c r="H52" s="57">
        <f>(F8-76.5)/4+5.5</f>
        <v>6.625</v>
      </c>
      <c r="I52" s="18"/>
      <c r="J52" s="19"/>
      <c r="L52" s="18"/>
      <c r="M52" s="18"/>
      <c r="N52" s="7"/>
    </row>
    <row r="53" spans="1:14" ht="6" customHeight="1">
      <c r="B53" s="2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0"/>
    </row>
    <row r="54" spans="1:14">
      <c r="C54" t="s">
        <v>117</v>
      </c>
      <c r="E54" s="32">
        <v>46</v>
      </c>
      <c r="F54" s="104" t="s">
        <v>123</v>
      </c>
    </row>
    <row r="55" spans="1:14">
      <c r="C55" t="s">
        <v>118</v>
      </c>
      <c r="E55" s="57">
        <f>(((F8*1.5)+E54)*0.279486)+125.9586</f>
        <v>172.77250500000002</v>
      </c>
      <c r="F55" t="s">
        <v>120</v>
      </c>
    </row>
    <row r="56" spans="1:14" ht="23.25">
      <c r="A56" s="2"/>
      <c r="B56" s="2"/>
      <c r="C56" s="46" t="s">
        <v>29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C57" s="39" t="s">
        <v>20</v>
      </c>
      <c r="D57" s="40"/>
      <c r="E57" s="47" t="s">
        <v>27</v>
      </c>
      <c r="F57" s="40"/>
      <c r="G57" s="40"/>
      <c r="H57" s="40"/>
      <c r="I57" s="40"/>
    </row>
    <row r="58" spans="1:14">
      <c r="C58" s="48"/>
      <c r="D58" s="40"/>
      <c r="E58" s="47"/>
      <c r="F58" s="40"/>
      <c r="G58" s="40"/>
      <c r="H58" s="40"/>
      <c r="I58" s="40"/>
    </row>
    <row r="59" spans="1:14">
      <c r="C59" s="41" t="s">
        <v>21</v>
      </c>
      <c r="D59" s="40"/>
      <c r="E59" s="47" t="s">
        <v>22</v>
      </c>
      <c r="F59" s="40"/>
      <c r="G59" s="40"/>
      <c r="H59" s="40"/>
      <c r="I59" s="40"/>
    </row>
    <row r="60" spans="1:14" ht="13.5" thickBot="1">
      <c r="I60" s="24"/>
    </row>
    <row r="61" spans="1:14">
      <c r="A61" s="38"/>
      <c r="C61" s="45" t="s">
        <v>24</v>
      </c>
      <c r="I61" s="45" t="s">
        <v>14</v>
      </c>
    </row>
    <row r="62" spans="1:14" ht="16.5" thickBot="1">
      <c r="C62" s="43">
        <f>I8+6.5</f>
        <v>55.5</v>
      </c>
      <c r="I62" s="44">
        <f>(0.65*F8)</f>
        <v>52.65</v>
      </c>
    </row>
    <row r="63" spans="1:14">
      <c r="C63" s="31" t="s">
        <v>15</v>
      </c>
    </row>
    <row r="83" spans="2:13">
      <c r="E83" s="42" t="s">
        <v>25</v>
      </c>
    </row>
    <row r="84" spans="2:13">
      <c r="C84" s="42" t="s">
        <v>31</v>
      </c>
    </row>
    <row r="86" spans="2:13">
      <c r="C86" s="50" t="s">
        <v>26</v>
      </c>
    </row>
    <row r="87" spans="2:13">
      <c r="C87" s="51" t="s">
        <v>23</v>
      </c>
      <c r="D87" s="49"/>
      <c r="E87" s="49"/>
    </row>
    <row r="88" spans="2:13">
      <c r="C88" s="42"/>
    </row>
    <row r="89" spans="2:13" ht="12.75" customHeight="1"/>
    <row r="90" spans="2:13" ht="18">
      <c r="B90" s="79"/>
      <c r="C90" s="80" t="s">
        <v>9</v>
      </c>
      <c r="D90" s="80"/>
      <c r="E90" s="80"/>
      <c r="F90" s="80"/>
      <c r="G90" s="80"/>
      <c r="H90" s="80"/>
      <c r="I90" s="70"/>
      <c r="J90" s="83"/>
      <c r="M90" s="35">
        <v>58</v>
      </c>
    </row>
    <row r="91" spans="2:13" ht="15">
      <c r="B91" s="11"/>
      <c r="C91" s="84" t="s">
        <v>10</v>
      </c>
      <c r="D91" s="30"/>
      <c r="E91" s="30"/>
      <c r="F91" s="30"/>
      <c r="G91" s="12"/>
      <c r="H91" s="12"/>
      <c r="I91" s="12"/>
      <c r="J91" s="3"/>
    </row>
    <row r="92" spans="2:13" ht="15">
      <c r="B92" s="11"/>
      <c r="C92" s="97" t="s">
        <v>17</v>
      </c>
      <c r="D92" s="30"/>
      <c r="E92" s="30"/>
      <c r="F92" s="32">
        <v>28</v>
      </c>
      <c r="G92" s="12"/>
      <c r="H92" s="12"/>
      <c r="I92" s="12"/>
      <c r="J92" s="3"/>
    </row>
    <row r="93" spans="2:13">
      <c r="B93" s="11"/>
      <c r="C93" s="97" t="s">
        <v>30</v>
      </c>
      <c r="D93" s="97"/>
      <c r="E93" s="97"/>
      <c r="F93" s="32">
        <v>58.2</v>
      </c>
      <c r="G93" s="12" t="s">
        <v>12</v>
      </c>
      <c r="H93" s="12"/>
      <c r="I93" s="12"/>
      <c r="J93" s="3"/>
    </row>
    <row r="94" spans="2:13" ht="15">
      <c r="B94" s="11"/>
      <c r="C94" s="97"/>
      <c r="D94" s="97"/>
      <c r="E94" s="97"/>
      <c r="F94" s="30"/>
      <c r="G94" s="12"/>
      <c r="H94" s="12"/>
      <c r="I94" s="12"/>
      <c r="J94" s="3"/>
    </row>
    <row r="95" spans="2:13">
      <c r="B95" s="11"/>
      <c r="C95" s="97" t="s">
        <v>7</v>
      </c>
      <c r="D95" s="97"/>
      <c r="E95" s="97" t="s">
        <v>32</v>
      </c>
      <c r="F95" s="57">
        <f>(H18+(F92/2)-F93)</f>
        <v>8.7999999999999972</v>
      </c>
      <c r="G95" s="12" t="s">
        <v>11</v>
      </c>
      <c r="H95" s="12"/>
      <c r="I95" s="12"/>
      <c r="J95" s="3"/>
    </row>
    <row r="96" spans="2:13">
      <c r="B96" s="11"/>
      <c r="C96" s="97" t="s">
        <v>7</v>
      </c>
      <c r="D96" s="97"/>
      <c r="E96" s="97" t="s">
        <v>33</v>
      </c>
      <c r="F96" s="57">
        <f>F95+1.7</f>
        <v>10.499999999999996</v>
      </c>
      <c r="G96" s="12"/>
      <c r="H96" s="12"/>
      <c r="I96" s="12"/>
      <c r="J96" s="3"/>
    </row>
    <row r="97" spans="2:12">
      <c r="B97" s="11"/>
      <c r="C97" s="97"/>
      <c r="D97" s="97"/>
      <c r="E97" s="97"/>
      <c r="F97" s="14"/>
      <c r="G97" s="12"/>
      <c r="H97" s="12"/>
      <c r="I97" s="12"/>
      <c r="J97" s="3"/>
    </row>
    <row r="98" spans="2:12">
      <c r="B98" s="11"/>
      <c r="C98" s="97" t="s">
        <v>8</v>
      </c>
      <c r="D98" s="97"/>
      <c r="E98" s="97" t="s">
        <v>32</v>
      </c>
      <c r="F98" s="57">
        <f>F95-1.65</f>
        <v>7.1499999999999968</v>
      </c>
      <c r="G98" s="12" t="s">
        <v>16</v>
      </c>
      <c r="H98" s="12"/>
      <c r="I98" s="12"/>
      <c r="J98" s="3"/>
    </row>
    <row r="99" spans="2:12" ht="15">
      <c r="B99" s="11"/>
      <c r="C99" s="29"/>
      <c r="D99" s="29"/>
      <c r="E99" s="97" t="s">
        <v>33</v>
      </c>
      <c r="F99" s="57">
        <f>F98+1.7</f>
        <v>8.8499999999999961</v>
      </c>
      <c r="G99" s="2"/>
      <c r="H99" s="12"/>
      <c r="I99" s="12"/>
      <c r="J99" s="3"/>
    </row>
    <row r="100" spans="2:12" ht="15">
      <c r="B100" s="11"/>
      <c r="C100" s="33" t="s">
        <v>40</v>
      </c>
      <c r="D100" s="30"/>
      <c r="E100" s="30"/>
      <c r="F100" s="30"/>
      <c r="G100" s="12"/>
      <c r="H100" s="12"/>
      <c r="I100" s="12"/>
      <c r="J100" s="3"/>
    </row>
    <row r="101" spans="2:12" ht="15">
      <c r="B101" s="11"/>
      <c r="C101" s="33" t="s">
        <v>19</v>
      </c>
      <c r="D101" s="64"/>
      <c r="E101" s="64"/>
      <c r="F101" s="30"/>
      <c r="G101" s="12"/>
      <c r="H101" s="12"/>
      <c r="I101" s="12"/>
      <c r="J101" s="3"/>
    </row>
    <row r="102" spans="2:12" ht="15">
      <c r="B102" s="11"/>
      <c r="C102" s="64" t="s">
        <v>35</v>
      </c>
      <c r="D102" s="64"/>
      <c r="E102" s="64"/>
      <c r="F102" s="30"/>
      <c r="G102" s="12"/>
      <c r="H102" s="12"/>
      <c r="I102" s="12"/>
      <c r="J102" s="3"/>
    </row>
    <row r="103" spans="2:12">
      <c r="B103" s="86"/>
      <c r="C103" s="2"/>
      <c r="D103" s="2"/>
      <c r="E103" s="2"/>
      <c r="F103" s="2"/>
      <c r="G103" s="2"/>
      <c r="H103" s="2"/>
      <c r="I103" s="2"/>
      <c r="J103" s="87"/>
    </row>
    <row r="105" spans="2:12" ht="18">
      <c r="B105" s="79"/>
      <c r="C105" s="80" t="s">
        <v>48</v>
      </c>
      <c r="D105" s="70"/>
      <c r="E105" s="70"/>
      <c r="F105" s="82"/>
      <c r="G105" s="82"/>
      <c r="H105" s="82"/>
      <c r="I105" s="82"/>
      <c r="J105" s="82"/>
      <c r="K105" s="82"/>
      <c r="L105" s="83"/>
    </row>
    <row r="106" spans="2:12"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3"/>
    </row>
    <row r="107" spans="2:12" ht="15">
      <c r="B107" s="11"/>
      <c r="C107" s="91" t="s">
        <v>41</v>
      </c>
      <c r="D107" s="12"/>
      <c r="E107" s="12"/>
      <c r="F107" s="12"/>
      <c r="G107" s="12"/>
      <c r="H107" s="12"/>
      <c r="I107" s="12"/>
      <c r="J107" s="12"/>
      <c r="K107" s="12"/>
      <c r="L107" s="3"/>
    </row>
    <row r="108" spans="2:12" ht="15">
      <c r="B108" s="11"/>
      <c r="C108" s="91" t="s">
        <v>42</v>
      </c>
      <c r="D108" s="12"/>
      <c r="E108" s="12"/>
      <c r="F108" s="12"/>
      <c r="G108" s="12"/>
      <c r="H108" s="12"/>
      <c r="I108" s="12"/>
      <c r="J108" s="12"/>
      <c r="K108" s="12"/>
      <c r="L108" s="3"/>
    </row>
    <row r="109" spans="2:12">
      <c r="B109" s="11"/>
      <c r="C109" s="12" t="s">
        <v>43</v>
      </c>
      <c r="D109" s="12"/>
      <c r="E109" s="12"/>
      <c r="F109" s="12"/>
      <c r="G109" s="12"/>
      <c r="H109" s="12"/>
      <c r="I109" s="12"/>
      <c r="J109" s="12"/>
      <c r="K109" s="12"/>
      <c r="L109" s="3"/>
    </row>
    <row r="110" spans="2:12">
      <c r="B110" s="11"/>
      <c r="C110" s="12" t="s">
        <v>44</v>
      </c>
      <c r="D110" s="12"/>
      <c r="E110" s="12"/>
      <c r="F110" s="12"/>
      <c r="G110" s="12"/>
      <c r="H110" s="12"/>
      <c r="I110" s="12"/>
      <c r="J110" s="12"/>
      <c r="K110" s="12"/>
      <c r="L110" s="3"/>
    </row>
    <row r="111" spans="2:12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3"/>
    </row>
    <row r="112" spans="2:12"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3"/>
    </row>
    <row r="113" spans="2:12" ht="18">
      <c r="B113" s="11"/>
      <c r="C113" s="80" t="s">
        <v>51</v>
      </c>
      <c r="D113" s="2"/>
      <c r="E113" s="2"/>
      <c r="F113" s="2"/>
      <c r="G113" s="2"/>
      <c r="H113" s="2"/>
      <c r="I113" s="2"/>
      <c r="J113" s="2"/>
      <c r="K113" s="2"/>
      <c r="L113" s="87"/>
    </row>
    <row r="114" spans="2:12" ht="18">
      <c r="B114" s="11"/>
      <c r="C114" s="92" t="s">
        <v>45</v>
      </c>
      <c r="D114" s="12"/>
      <c r="E114" s="12" t="s">
        <v>50</v>
      </c>
      <c r="F114" s="12"/>
      <c r="G114" s="12"/>
      <c r="H114" s="12"/>
      <c r="I114" s="12"/>
      <c r="J114" s="12"/>
      <c r="K114" s="12"/>
      <c r="L114" s="3"/>
    </row>
    <row r="115" spans="2:12" ht="18">
      <c r="B115" s="11"/>
      <c r="C115" s="92" t="s">
        <v>46</v>
      </c>
      <c r="D115" s="12"/>
      <c r="E115" s="12" t="s">
        <v>96</v>
      </c>
      <c r="F115" s="12"/>
      <c r="G115" s="12"/>
      <c r="H115" s="12"/>
      <c r="I115" s="12"/>
      <c r="J115" s="12"/>
      <c r="K115" s="12"/>
      <c r="L115" s="3"/>
    </row>
    <row r="116" spans="2:12" ht="18">
      <c r="B116" s="11"/>
      <c r="C116" s="92" t="s">
        <v>47</v>
      </c>
      <c r="D116" s="12"/>
      <c r="E116" s="12" t="s">
        <v>53</v>
      </c>
      <c r="F116" s="12"/>
      <c r="G116" s="12"/>
      <c r="H116" s="12"/>
      <c r="I116" s="12"/>
      <c r="J116" s="12"/>
      <c r="K116" s="12"/>
      <c r="L116" s="3"/>
    </row>
    <row r="117" spans="2:12">
      <c r="B117" s="11"/>
      <c r="C117" s="12" t="s">
        <v>67</v>
      </c>
      <c r="D117" s="12"/>
      <c r="E117" s="12"/>
      <c r="F117" s="12"/>
      <c r="G117" s="12"/>
      <c r="H117" s="12"/>
      <c r="I117" s="12"/>
      <c r="J117" s="12"/>
      <c r="K117" s="12"/>
      <c r="L117" s="3"/>
    </row>
    <row r="118" spans="2:12"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3"/>
    </row>
    <row r="119" spans="2:12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3"/>
    </row>
    <row r="120" spans="2:12" ht="18">
      <c r="B120" s="11"/>
      <c r="C120" s="80" t="s">
        <v>66</v>
      </c>
      <c r="D120" s="2"/>
      <c r="E120" s="2"/>
      <c r="F120" s="2"/>
      <c r="G120" s="2"/>
      <c r="H120" s="2"/>
      <c r="I120" s="2" t="s">
        <v>63</v>
      </c>
      <c r="J120" s="2"/>
      <c r="K120" s="12"/>
      <c r="L120" s="3"/>
    </row>
    <row r="121" spans="2:12" ht="18">
      <c r="B121" s="11"/>
      <c r="C121" s="105"/>
      <c r="D121" s="12"/>
      <c r="E121" s="12"/>
      <c r="F121" s="12"/>
      <c r="G121" s="12"/>
      <c r="H121" s="12"/>
      <c r="I121" s="12"/>
      <c r="J121" s="12"/>
      <c r="K121" s="12"/>
      <c r="L121" s="3"/>
    </row>
    <row r="122" spans="2:12" ht="15">
      <c r="B122" s="11"/>
      <c r="C122" s="93" t="s">
        <v>79</v>
      </c>
      <c r="D122" s="93"/>
      <c r="E122" s="93"/>
      <c r="F122" s="93" t="s">
        <v>64</v>
      </c>
      <c r="G122" s="93"/>
      <c r="H122" s="93"/>
      <c r="I122" s="93"/>
      <c r="J122" s="12"/>
      <c r="K122" s="94" t="s">
        <v>70</v>
      </c>
      <c r="L122" s="3"/>
    </row>
    <row r="123" spans="2:12" ht="15">
      <c r="B123" s="11"/>
      <c r="C123" s="93" t="s">
        <v>54</v>
      </c>
      <c r="D123" s="93"/>
      <c r="E123" s="93"/>
      <c r="F123" s="93" t="s">
        <v>76</v>
      </c>
      <c r="G123" s="93"/>
      <c r="H123" s="93"/>
      <c r="I123" s="93"/>
      <c r="J123" s="12"/>
      <c r="K123" s="94" t="s">
        <v>71</v>
      </c>
      <c r="L123" s="3"/>
    </row>
    <row r="124" spans="2:12" ht="15">
      <c r="B124" s="11"/>
      <c r="C124" s="95" t="s">
        <v>55</v>
      </c>
      <c r="D124" s="95"/>
      <c r="E124" s="95"/>
      <c r="F124" s="95" t="s">
        <v>76</v>
      </c>
      <c r="G124" s="95"/>
      <c r="H124" s="95"/>
      <c r="I124" s="95"/>
      <c r="J124" s="12"/>
      <c r="K124" s="12"/>
      <c r="L124" s="3"/>
    </row>
    <row r="125" spans="2:12" ht="15">
      <c r="B125" s="11"/>
      <c r="C125" s="95" t="s">
        <v>56</v>
      </c>
      <c r="D125" s="95"/>
      <c r="E125" s="95"/>
      <c r="F125" s="95" t="s">
        <v>76</v>
      </c>
      <c r="G125" s="95"/>
      <c r="H125" s="95"/>
      <c r="I125" s="95"/>
      <c r="J125" s="12"/>
      <c r="K125" s="12"/>
      <c r="L125" s="3"/>
    </row>
    <row r="126" spans="2:12" ht="15">
      <c r="B126" s="11"/>
      <c r="C126" s="95" t="s">
        <v>68</v>
      </c>
      <c r="D126" s="95"/>
      <c r="E126" s="95"/>
      <c r="F126" s="95" t="s">
        <v>76</v>
      </c>
      <c r="G126" s="95"/>
      <c r="H126" s="95"/>
      <c r="I126" s="95"/>
      <c r="J126" s="12"/>
      <c r="K126" s="12"/>
      <c r="L126" s="3"/>
    </row>
    <row r="127" spans="2:12" ht="15">
      <c r="B127" s="11"/>
      <c r="C127" s="96" t="s">
        <v>57</v>
      </c>
      <c r="D127" s="96"/>
      <c r="E127" s="96"/>
      <c r="F127" s="96" t="s">
        <v>76</v>
      </c>
      <c r="G127" s="96"/>
      <c r="H127" s="96"/>
      <c r="I127" s="96"/>
      <c r="J127" s="12"/>
      <c r="K127" s="12"/>
      <c r="L127" s="3"/>
    </row>
    <row r="128" spans="2:12" ht="15">
      <c r="B128" s="11"/>
      <c r="C128" s="96" t="s">
        <v>58</v>
      </c>
      <c r="D128" s="96"/>
      <c r="E128" s="96"/>
      <c r="F128" s="96" t="s">
        <v>77</v>
      </c>
      <c r="G128" s="96"/>
      <c r="H128" s="96"/>
      <c r="I128" s="96"/>
      <c r="J128" s="12"/>
      <c r="K128" s="12"/>
      <c r="L128" s="3"/>
    </row>
    <row r="129" spans="2:12" ht="15">
      <c r="B129" s="11"/>
      <c r="C129" s="96" t="s">
        <v>59</v>
      </c>
      <c r="D129" s="96"/>
      <c r="E129" s="96"/>
      <c r="F129" s="96" t="s">
        <v>76</v>
      </c>
      <c r="G129" s="96"/>
      <c r="H129" s="96"/>
      <c r="I129" s="96"/>
      <c r="J129" s="12"/>
      <c r="K129" s="12"/>
      <c r="L129" s="3"/>
    </row>
    <row r="130" spans="2:12" ht="15">
      <c r="B130" s="11"/>
      <c r="C130" s="96" t="s">
        <v>60</v>
      </c>
      <c r="D130" s="96"/>
      <c r="E130" s="96"/>
      <c r="F130" s="96" t="s">
        <v>69</v>
      </c>
      <c r="G130" s="96"/>
      <c r="H130" s="96"/>
      <c r="I130" s="96"/>
      <c r="J130" s="12"/>
      <c r="K130" s="12"/>
      <c r="L130" s="3"/>
    </row>
    <row r="131" spans="2:12" ht="15">
      <c r="B131" s="11"/>
      <c r="C131" s="96" t="s">
        <v>61</v>
      </c>
      <c r="D131" s="96"/>
      <c r="E131" s="96"/>
      <c r="F131" s="96" t="s">
        <v>65</v>
      </c>
      <c r="G131" s="96"/>
      <c r="H131" s="96"/>
      <c r="I131" s="96"/>
      <c r="J131" s="12"/>
      <c r="K131" s="12"/>
      <c r="L131" s="3"/>
    </row>
    <row r="132" spans="2:12" ht="15">
      <c r="B132" s="11"/>
      <c r="C132" s="96" t="s">
        <v>62</v>
      </c>
      <c r="D132" s="96"/>
      <c r="E132" s="96"/>
      <c r="F132" s="96" t="s">
        <v>65</v>
      </c>
      <c r="G132" s="96"/>
      <c r="H132" s="96"/>
      <c r="I132" s="96"/>
      <c r="J132" s="12"/>
      <c r="K132" s="12"/>
      <c r="L132" s="3"/>
    </row>
    <row r="133" spans="2:12" ht="15">
      <c r="B133" s="86"/>
      <c r="C133" s="29"/>
      <c r="D133" s="29"/>
      <c r="E133" s="29"/>
      <c r="F133" s="29"/>
      <c r="G133" s="29"/>
      <c r="H133" s="29"/>
      <c r="I133" s="29"/>
      <c r="J133" s="2"/>
      <c r="K133" s="2"/>
      <c r="L133" s="87"/>
    </row>
    <row r="134" spans="2:12" ht="15">
      <c r="C134" s="30"/>
      <c r="D134" s="30"/>
      <c r="E134" s="30"/>
      <c r="F134" s="28"/>
      <c r="G134" s="28"/>
      <c r="H134" s="28"/>
      <c r="I134" s="28"/>
    </row>
    <row r="135" spans="2:12" ht="15">
      <c r="B135" s="79"/>
      <c r="C135" s="89"/>
      <c r="D135" s="89"/>
      <c r="E135" s="90"/>
      <c r="F135" s="89"/>
      <c r="G135" s="89"/>
      <c r="H135" s="89"/>
      <c r="I135" s="89"/>
      <c r="J135" s="82"/>
      <c r="K135" s="83"/>
    </row>
    <row r="136" spans="2:12" ht="18">
      <c r="B136" s="11"/>
      <c r="C136" s="53" t="s">
        <v>52</v>
      </c>
      <c r="D136" s="12"/>
      <c r="E136" s="12"/>
      <c r="F136" s="12"/>
      <c r="G136" s="30"/>
      <c r="H136" s="30"/>
      <c r="I136" s="30"/>
      <c r="J136" s="12"/>
      <c r="K136" s="3"/>
    </row>
    <row r="137" spans="2:12" ht="15">
      <c r="B137" s="11"/>
      <c r="C137" s="29" t="s">
        <v>82</v>
      </c>
      <c r="D137" s="2"/>
      <c r="E137" s="2"/>
      <c r="F137" s="12"/>
      <c r="G137" s="12"/>
      <c r="H137" s="12"/>
      <c r="I137" s="12"/>
      <c r="J137" s="12"/>
      <c r="K137" s="3"/>
    </row>
    <row r="138" spans="2:12" ht="15">
      <c r="B138" s="11"/>
      <c r="C138" s="62" t="s">
        <v>81</v>
      </c>
      <c r="D138" s="12"/>
      <c r="E138" s="12" t="s">
        <v>116</v>
      </c>
      <c r="F138" s="12"/>
      <c r="G138" s="12"/>
      <c r="H138" s="12"/>
      <c r="I138" s="12"/>
      <c r="J138" s="12"/>
      <c r="K138" s="3"/>
    </row>
    <row r="139" spans="2:12" ht="15">
      <c r="B139" s="11"/>
      <c r="C139" s="63" t="s">
        <v>49</v>
      </c>
      <c r="D139" s="2"/>
      <c r="E139" s="2"/>
      <c r="F139" s="2"/>
      <c r="G139" s="12"/>
      <c r="H139" s="12"/>
      <c r="I139" s="12"/>
      <c r="J139" s="12"/>
      <c r="K139" s="3"/>
    </row>
    <row r="140" spans="2:12" ht="15">
      <c r="B140" s="11"/>
      <c r="C140" s="62" t="s">
        <v>80</v>
      </c>
      <c r="D140" s="12"/>
      <c r="E140" s="12"/>
      <c r="F140" s="12"/>
      <c r="G140" s="12"/>
      <c r="H140" s="12"/>
      <c r="I140" s="12"/>
      <c r="J140" s="12"/>
      <c r="K140" s="3"/>
    </row>
    <row r="141" spans="2:12" ht="15">
      <c r="B141" s="86"/>
      <c r="C141" s="63"/>
      <c r="D141" s="2"/>
      <c r="E141" s="2"/>
      <c r="F141" s="2"/>
      <c r="G141" s="2"/>
      <c r="H141" s="2"/>
      <c r="I141" s="2"/>
      <c r="J141" s="2"/>
      <c r="K141" s="87"/>
    </row>
    <row r="142" spans="2:12" ht="15">
      <c r="C142" s="62"/>
      <c r="E142" s="64"/>
    </row>
    <row r="143" spans="2:12" ht="15">
      <c r="C143" s="62"/>
      <c r="E143" s="64"/>
    </row>
    <row r="144" spans="2:12" ht="18">
      <c r="B144" s="79"/>
      <c r="C144" s="80" t="s">
        <v>75</v>
      </c>
      <c r="D144" s="70"/>
      <c r="E144" s="81"/>
      <c r="F144" s="70" t="s">
        <v>78</v>
      </c>
      <c r="G144" s="82"/>
      <c r="H144" s="82"/>
      <c r="I144" s="82"/>
      <c r="J144" s="83"/>
    </row>
    <row r="145" spans="2:10" ht="14.25">
      <c r="B145" s="11"/>
      <c r="C145" s="84" t="s">
        <v>10</v>
      </c>
      <c r="D145" s="12"/>
      <c r="E145" s="66"/>
      <c r="F145" s="2"/>
      <c r="G145" s="12"/>
      <c r="H145" s="12"/>
      <c r="I145" s="12"/>
      <c r="J145" s="3"/>
    </row>
    <row r="146" spans="2:10">
      <c r="B146" s="11"/>
      <c r="C146" s="65" t="s">
        <v>74</v>
      </c>
      <c r="D146" s="12"/>
      <c r="E146" s="65" t="s">
        <v>72</v>
      </c>
      <c r="F146" s="65" t="s">
        <v>73</v>
      </c>
      <c r="G146" s="12"/>
      <c r="H146" s="12"/>
      <c r="I146" s="12"/>
      <c r="J146" s="3"/>
    </row>
    <row r="147" spans="2:10" ht="18">
      <c r="B147" s="11"/>
      <c r="C147" s="73">
        <f>ROUND((3.14159*0.68755*$E147/F$147),2)</f>
        <v>9.82</v>
      </c>
      <c r="D147" s="12"/>
      <c r="E147" s="67">
        <v>50</v>
      </c>
      <c r="F147" s="67">
        <v>11</v>
      </c>
      <c r="G147" s="12"/>
      <c r="H147" s="12"/>
      <c r="I147" s="12"/>
      <c r="J147" s="3"/>
    </row>
    <row r="148" spans="2:10">
      <c r="B148" s="11"/>
      <c r="C148" s="12"/>
      <c r="D148" s="12"/>
      <c r="E148" s="12"/>
      <c r="F148" s="12"/>
      <c r="G148" s="12"/>
      <c r="H148" s="12"/>
      <c r="I148" s="12"/>
      <c r="J148" s="3"/>
    </row>
    <row r="149" spans="2:10" ht="18">
      <c r="B149" s="11"/>
      <c r="C149" s="53" t="s">
        <v>83</v>
      </c>
      <c r="D149" s="2"/>
      <c r="E149" s="2"/>
      <c r="F149" s="2"/>
      <c r="G149" s="12"/>
      <c r="H149" s="12"/>
      <c r="I149" s="12"/>
      <c r="J149" s="3"/>
    </row>
    <row r="150" spans="2:10">
      <c r="B150" s="11"/>
      <c r="C150" s="71" t="s">
        <v>33</v>
      </c>
      <c r="D150" s="12"/>
      <c r="E150" s="70" t="s">
        <v>94</v>
      </c>
      <c r="F150" s="70" t="s">
        <v>73</v>
      </c>
      <c r="G150" s="70" t="s">
        <v>88</v>
      </c>
      <c r="H150" s="70" t="s">
        <v>89</v>
      </c>
      <c r="I150" s="12"/>
      <c r="J150" s="3"/>
    </row>
    <row r="151" spans="2:10" ht="14.25">
      <c r="B151" s="11"/>
      <c r="C151" s="85" t="s">
        <v>84</v>
      </c>
      <c r="D151" s="12"/>
      <c r="E151" s="67">
        <v>39</v>
      </c>
      <c r="F151" s="67">
        <v>23</v>
      </c>
      <c r="G151" s="74">
        <f>ROUND((3.14159*0.68755*$E151/F$151),2)</f>
        <v>3.66</v>
      </c>
      <c r="H151" s="12"/>
      <c r="I151" s="12"/>
      <c r="J151" s="3"/>
    </row>
    <row r="152" spans="2:10" ht="15.75">
      <c r="B152" s="11"/>
      <c r="C152" s="85" t="s">
        <v>85</v>
      </c>
      <c r="D152" s="12"/>
      <c r="E152" s="67">
        <v>34</v>
      </c>
      <c r="F152" s="67">
        <v>27</v>
      </c>
      <c r="G152" s="74">
        <f>ROUND((3.14159*0.68755*$E152/F$152),2)</f>
        <v>2.72</v>
      </c>
      <c r="H152" s="75">
        <f>((G152/G151)*100-100)/100</f>
        <v>-0.25683060109289613</v>
      </c>
      <c r="I152" s="12"/>
      <c r="J152" s="3"/>
    </row>
    <row r="153" spans="2:10" ht="15">
      <c r="B153" s="11"/>
      <c r="C153" s="12"/>
      <c r="D153" s="12"/>
      <c r="E153" s="12"/>
      <c r="F153" s="12"/>
      <c r="G153" s="12"/>
      <c r="H153" s="30"/>
      <c r="I153" s="12"/>
      <c r="J153" s="3"/>
    </row>
    <row r="154" spans="2:10" ht="15">
      <c r="B154" s="11"/>
      <c r="C154" s="72" t="s">
        <v>86</v>
      </c>
      <c r="D154" s="12"/>
      <c r="E154" s="12"/>
      <c r="F154" s="12"/>
      <c r="G154" s="12"/>
      <c r="H154" s="30"/>
      <c r="I154" s="12"/>
      <c r="J154" s="3"/>
    </row>
    <row r="155" spans="2:10" ht="15">
      <c r="B155" s="11"/>
      <c r="C155" s="85" t="s">
        <v>87</v>
      </c>
      <c r="D155" s="12"/>
      <c r="E155" s="67">
        <v>52</v>
      </c>
      <c r="F155" s="67">
        <v>12</v>
      </c>
      <c r="G155" s="74">
        <f>ROUND((3.14159*0.68755*$E155/F$155),2)</f>
        <v>9.36</v>
      </c>
      <c r="H155" s="30"/>
      <c r="I155" s="12"/>
      <c r="J155" s="3"/>
    </row>
    <row r="156" spans="2:10" ht="15.75">
      <c r="B156" s="11"/>
      <c r="C156" s="85" t="s">
        <v>90</v>
      </c>
      <c r="D156" s="12"/>
      <c r="E156" s="67">
        <v>50</v>
      </c>
      <c r="F156" s="67">
        <v>12</v>
      </c>
      <c r="G156" s="74">
        <f>ROUND((3.14159*0.68755*$E156/F$156),2)</f>
        <v>9</v>
      </c>
      <c r="H156" s="75">
        <f>((G156/G155)*100-100)/100</f>
        <v>-3.8461538461538394E-2</v>
      </c>
      <c r="I156" s="12"/>
      <c r="J156" s="3"/>
    </row>
    <row r="157" spans="2:10">
      <c r="B157" s="11"/>
      <c r="C157" s="12"/>
      <c r="D157" s="12"/>
      <c r="E157" s="12"/>
      <c r="F157" s="12"/>
      <c r="G157" s="12"/>
      <c r="H157" s="12"/>
      <c r="I157" s="12"/>
      <c r="J157" s="3"/>
    </row>
    <row r="158" spans="2:10">
      <c r="B158" s="11"/>
      <c r="C158" s="12"/>
      <c r="D158" s="12"/>
      <c r="E158" s="12"/>
      <c r="F158" s="12"/>
      <c r="G158" s="12"/>
      <c r="H158" s="12"/>
      <c r="I158" s="12"/>
      <c r="J158" s="3"/>
    </row>
    <row r="159" spans="2:10" ht="18">
      <c r="B159" s="11"/>
      <c r="C159" s="53" t="s">
        <v>93</v>
      </c>
      <c r="D159" s="2"/>
      <c r="E159" s="12"/>
      <c r="F159" s="12"/>
      <c r="G159" s="12"/>
      <c r="H159" s="2"/>
      <c r="I159" s="12"/>
      <c r="J159" s="3"/>
    </row>
    <row r="160" spans="2:10" ht="14.25">
      <c r="B160" s="11"/>
      <c r="C160" s="85" t="s">
        <v>91</v>
      </c>
      <c r="D160" s="12"/>
      <c r="E160" s="67">
        <v>29</v>
      </c>
      <c r="F160" s="67">
        <v>34</v>
      </c>
      <c r="G160" s="74">
        <f>ROUND((3.14159*0.68755*$E160/F$160),2)</f>
        <v>1.84</v>
      </c>
      <c r="H160" s="12"/>
      <c r="I160" s="12"/>
      <c r="J160" s="3"/>
    </row>
    <row r="161" spans="2:10" ht="15.75">
      <c r="B161" s="11"/>
      <c r="C161" s="85" t="s">
        <v>92</v>
      </c>
      <c r="D161" s="12"/>
      <c r="E161" s="67">
        <v>22</v>
      </c>
      <c r="F161" s="67">
        <v>32</v>
      </c>
      <c r="G161" s="74">
        <f>ROUND((3.14159*0.68755*$E161/F$161),2)</f>
        <v>1.49</v>
      </c>
      <c r="H161" s="75">
        <f>((G161/G160)*100-100)/100</f>
        <v>-0.19021739130434795</v>
      </c>
      <c r="I161" s="12"/>
      <c r="J161" s="3"/>
    </row>
    <row r="162" spans="2:10">
      <c r="B162" s="11"/>
      <c r="C162" s="12"/>
      <c r="D162" s="12"/>
      <c r="E162" s="12"/>
      <c r="F162" s="12"/>
      <c r="G162" s="12"/>
      <c r="H162" s="12"/>
      <c r="I162" s="12"/>
      <c r="J162" s="3"/>
    </row>
    <row r="163" spans="2:10">
      <c r="B163" s="11"/>
      <c r="C163" s="12"/>
      <c r="D163" s="12"/>
      <c r="E163" s="12"/>
      <c r="F163" s="12"/>
      <c r="G163" s="12"/>
      <c r="H163" s="12"/>
      <c r="I163" s="12"/>
      <c r="J163" s="3"/>
    </row>
    <row r="164" spans="2:10">
      <c r="B164" s="11"/>
      <c r="C164" s="12"/>
      <c r="D164" s="12"/>
      <c r="E164" s="12"/>
      <c r="F164" s="12"/>
      <c r="G164" s="12"/>
      <c r="H164" s="12"/>
      <c r="I164" s="12"/>
      <c r="J164" s="3"/>
    </row>
    <row r="165" spans="2:10" ht="18">
      <c r="B165" s="11"/>
      <c r="C165" s="53" t="s">
        <v>99</v>
      </c>
      <c r="D165" s="2"/>
      <c r="E165" s="2"/>
      <c r="F165" s="2"/>
      <c r="G165" s="102" t="s">
        <v>95</v>
      </c>
      <c r="H165" s="12"/>
      <c r="I165" s="12"/>
      <c r="J165" s="3"/>
    </row>
    <row r="166" spans="2:10">
      <c r="B166" s="11"/>
      <c r="C166" s="12"/>
      <c r="D166" s="12"/>
      <c r="E166" s="70" t="s">
        <v>94</v>
      </c>
      <c r="F166" s="70" t="s">
        <v>73</v>
      </c>
      <c r="G166" s="70" t="s">
        <v>88</v>
      </c>
      <c r="H166" s="70" t="s">
        <v>89</v>
      </c>
      <c r="I166" s="12"/>
      <c r="J166" s="3"/>
    </row>
    <row r="167" spans="2:10" ht="14.25">
      <c r="B167" s="11"/>
      <c r="C167" s="85" t="s">
        <v>97</v>
      </c>
      <c r="D167" s="12"/>
      <c r="E167" s="67">
        <v>30</v>
      </c>
      <c r="F167" s="67">
        <v>27</v>
      </c>
      <c r="G167" s="74">
        <f>ROUND((3.14159*0.68755*$E167/F$167),2)</f>
        <v>2.4</v>
      </c>
      <c r="H167" s="12"/>
      <c r="I167" s="12"/>
      <c r="J167" s="3"/>
    </row>
    <row r="168" spans="2:10" ht="15.75">
      <c r="B168" s="11"/>
      <c r="C168" s="85" t="s">
        <v>98</v>
      </c>
      <c r="D168" s="12"/>
      <c r="E168" s="67">
        <v>34</v>
      </c>
      <c r="F168" s="67">
        <v>30</v>
      </c>
      <c r="G168" s="74">
        <f>ROUND((3.14159*0.68755*$E168/F$168),2)</f>
        <v>2.4500000000000002</v>
      </c>
      <c r="H168" s="75">
        <f>((G168/G167)*100-100)/100</f>
        <v>2.0833333333333429E-2</v>
      </c>
      <c r="I168" s="12"/>
      <c r="J168" s="3"/>
    </row>
    <row r="169" spans="2:10">
      <c r="B169" s="11"/>
      <c r="C169" s="12"/>
      <c r="D169" s="12"/>
      <c r="E169" s="12"/>
      <c r="F169" s="12"/>
      <c r="G169" s="12"/>
      <c r="H169" s="12"/>
      <c r="I169" s="12"/>
      <c r="J169" s="3"/>
    </row>
    <row r="170" spans="2:10">
      <c r="B170" s="86"/>
      <c r="C170" s="2"/>
      <c r="D170" s="2"/>
      <c r="E170" s="2"/>
      <c r="F170" s="2"/>
      <c r="G170" s="2"/>
      <c r="H170" s="2"/>
      <c r="I170" s="2"/>
      <c r="J170" s="87"/>
    </row>
    <row r="171" spans="2:10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ht="18">
      <c r="B174" s="79"/>
      <c r="C174" s="80" t="s">
        <v>114</v>
      </c>
      <c r="D174" s="70"/>
      <c r="E174" s="70"/>
      <c r="F174" s="70"/>
      <c r="G174" s="82"/>
      <c r="H174" s="82"/>
      <c r="I174" s="82"/>
      <c r="J174" s="83"/>
    </row>
    <row r="175" spans="2:10">
      <c r="B175" s="11"/>
      <c r="C175" s="102" t="s">
        <v>115</v>
      </c>
      <c r="D175" s="12"/>
      <c r="E175" s="2" t="s">
        <v>101</v>
      </c>
      <c r="F175" s="2"/>
      <c r="G175" t="s">
        <v>119</v>
      </c>
      <c r="H175" s="12"/>
      <c r="I175" s="12"/>
      <c r="J175" s="3"/>
    </row>
    <row r="176" spans="2:10">
      <c r="B176" s="11"/>
      <c r="C176" s="85" t="s">
        <v>100</v>
      </c>
      <c r="D176" s="98">
        <v>35</v>
      </c>
      <c r="E176" s="76">
        <f>200-D176</f>
        <v>165</v>
      </c>
      <c r="F176" s="88"/>
      <c r="G176" s="76">
        <f>220-D176</f>
        <v>185</v>
      </c>
      <c r="H176" s="12"/>
      <c r="I176" s="12"/>
      <c r="J176" s="3"/>
    </row>
    <row r="177" spans="2:11">
      <c r="B177" s="11"/>
      <c r="C177" s="13"/>
      <c r="D177" s="12"/>
      <c r="E177" s="72" t="s">
        <v>104</v>
      </c>
      <c r="F177" s="72" t="s">
        <v>105</v>
      </c>
      <c r="G177" s="12"/>
      <c r="H177" s="12"/>
      <c r="I177" s="12"/>
      <c r="J177" s="3"/>
    </row>
    <row r="178" spans="2:11">
      <c r="B178" s="11"/>
      <c r="C178" s="85" t="s">
        <v>109</v>
      </c>
      <c r="D178" s="12"/>
      <c r="E178" s="77">
        <f>E176*0.6</f>
        <v>99</v>
      </c>
      <c r="F178" s="78">
        <f>E176*0.7</f>
        <v>115.49999999999999</v>
      </c>
      <c r="G178" s="12" t="s">
        <v>102</v>
      </c>
      <c r="H178" s="12"/>
      <c r="I178" s="12"/>
      <c r="J178" s="3"/>
    </row>
    <row r="179" spans="2:11">
      <c r="B179" s="11"/>
      <c r="C179" s="85" t="s">
        <v>106</v>
      </c>
      <c r="D179" s="12"/>
      <c r="E179" s="77">
        <f>E176*0.7</f>
        <v>115.49999999999999</v>
      </c>
      <c r="F179" s="78">
        <f>E176*0.9</f>
        <v>148.5</v>
      </c>
      <c r="G179" s="12" t="s">
        <v>108</v>
      </c>
      <c r="H179" s="12"/>
      <c r="I179" s="12"/>
      <c r="J179" s="3"/>
    </row>
    <row r="180" spans="2:11">
      <c r="B180" s="11"/>
      <c r="C180" s="85" t="s">
        <v>103</v>
      </c>
      <c r="D180" s="12"/>
      <c r="E180" s="77">
        <f>F179</f>
        <v>148.5</v>
      </c>
      <c r="F180" s="78">
        <f>E176</f>
        <v>165</v>
      </c>
      <c r="G180" s="12" t="s">
        <v>107</v>
      </c>
      <c r="H180" s="12"/>
      <c r="I180" s="12"/>
      <c r="J180" s="3"/>
    </row>
    <row r="181" spans="2:11">
      <c r="B181" s="11"/>
      <c r="C181" s="85" t="s">
        <v>111</v>
      </c>
      <c r="D181" s="12"/>
      <c r="E181" s="77">
        <f>E176</f>
        <v>165</v>
      </c>
      <c r="F181" s="78">
        <f>G176</f>
        <v>185</v>
      </c>
      <c r="G181" s="12" t="s">
        <v>110</v>
      </c>
      <c r="H181" s="12"/>
      <c r="I181" s="12"/>
      <c r="J181" s="3"/>
    </row>
    <row r="182" spans="2:11">
      <c r="B182" s="11"/>
      <c r="C182" s="12"/>
      <c r="D182" s="12"/>
      <c r="E182" s="12"/>
      <c r="F182" s="12"/>
      <c r="G182" s="12"/>
      <c r="H182" s="12"/>
      <c r="I182" s="12"/>
      <c r="J182" s="3"/>
    </row>
    <row r="183" spans="2:11">
      <c r="B183" s="86"/>
      <c r="C183" s="2"/>
      <c r="D183" s="2"/>
      <c r="E183" s="2"/>
      <c r="F183" s="2"/>
      <c r="G183" s="2"/>
      <c r="H183" s="2"/>
      <c r="I183" s="2"/>
      <c r="J183" s="87"/>
    </row>
    <row r="186" spans="2:11" ht="20.25">
      <c r="B186" s="79"/>
      <c r="C186" s="80" t="s">
        <v>112</v>
      </c>
      <c r="D186" s="100"/>
      <c r="E186" s="100"/>
      <c r="F186" s="100"/>
      <c r="G186" s="100"/>
      <c r="H186" s="100"/>
      <c r="I186" s="70"/>
      <c r="J186" s="70"/>
      <c r="K186" s="83"/>
    </row>
    <row r="187" spans="2:11" ht="20.25">
      <c r="B187" s="86"/>
      <c r="C187" s="99" t="s">
        <v>113</v>
      </c>
      <c r="D187" s="99"/>
      <c r="E187" s="101" t="s">
        <v>6</v>
      </c>
      <c r="F187" s="99"/>
      <c r="G187" s="99"/>
      <c r="H187" s="99"/>
      <c r="I187" s="2"/>
      <c r="J187" s="2"/>
      <c r="K187" s="87"/>
    </row>
  </sheetData>
  <protectedRanges>
    <protectedRange sqref="L5" name="Rango3"/>
    <protectedRange sqref="I5" name="Rango2"/>
    <protectedRange sqref="F5" name="Rango1"/>
  </protectedRanges>
  <phoneticPr fontId="0" type="noConversion"/>
  <hyperlinks>
    <hyperlink ref="K122" r:id="rId1"/>
    <hyperlink ref="K123" r:id="rId2"/>
    <hyperlink ref="E187" r:id="rId3"/>
  </hyperlinks>
  <printOptions horizontalCentered="1" verticalCentered="1"/>
  <pageMargins left="0.59055118110236227" right="0.59055118110236227" top="0.59055118110236227" bottom="0.59055118110236227" header="0" footer="0"/>
  <pageSetup paperSize="9" scale="66" orientation="landscape" horizontalDpi="4294967292" verticalDpi="4294967292" r:id="rId4"/>
  <headerFooter alignWithMargins="0">
    <oddHeader>&amp;CCalculador de talla de bici
&amp;"Arial,Negrita"foroMTB</oddHeader>
    <oddFooter>&amp;C&amp;"Arial,Negrita"http://www.foromtb.com</oddFooter>
  </headerFooter>
  <drawing r:id="rId5"/>
  <legacyDrawing r:id="rId6"/>
  <oleObjects>
    <oleObject progId="Paint.Picture" shapeId="1061" r:id="rId7"/>
    <oleObject progId="Paint.Picture" shapeId="1062" r:id="rId8"/>
  </oleObjects>
  <controls>
    <control shapeId="1034" r:id="rId9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Biociclismo</vt:lpstr>
      <vt:lpstr>Biociclismo!Área_de_impresión</vt:lpstr>
    </vt:vector>
  </TitlesOfParts>
  <Company>Colomar-Puig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Pepito</dc:creator>
  <cp:lastModifiedBy>Manuel SP</cp:lastModifiedBy>
  <cp:lastPrinted>2008-02-25T16:23:31Z</cp:lastPrinted>
  <dcterms:created xsi:type="dcterms:W3CDTF">2006-11-24T19:23:11Z</dcterms:created>
  <dcterms:modified xsi:type="dcterms:W3CDTF">2011-03-09T18:53:22Z</dcterms:modified>
</cp:coreProperties>
</file>